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codeName="{AE6600E7-7A62-396C-DE95-9942FA9DD81E}"/>
  <workbookPr codeName="ThisWorkbook" defaultThemeVersion="124226"/>
  <mc:AlternateContent xmlns:mc="http://schemas.openxmlformats.org/markup-compatibility/2006">
    <mc:Choice Requires="x15">
      <x15ac:absPath xmlns:x15ac="http://schemas.microsoft.com/office/spreadsheetml/2010/11/ac" url="C:\Lucdata\schaken\excel\schaken_2021_2022\vnt\"/>
    </mc:Choice>
  </mc:AlternateContent>
  <xr:revisionPtr revIDLastSave="0" documentId="13_ncr:1_{BC8C5D15-BEF2-4E5E-B0D7-CCE3C7063169}" xr6:coauthVersionLast="47" xr6:coauthVersionMax="47" xr10:uidLastSave="{00000000-0000-0000-0000-000000000000}"/>
  <bookViews>
    <workbookView xWindow="-108" yWindow="-108" windowWidth="23256" windowHeight="12456" tabRatio="364" xr2:uid="{00000000-000D-0000-FFFF-FFFF00000000}"/>
  </bookViews>
  <sheets>
    <sheet name="Ranking" sheetId="19" r:id="rId1"/>
    <sheet name="R1" sheetId="7" r:id="rId2"/>
    <sheet name="R2" sheetId="8" r:id="rId3"/>
    <sheet name="R3" sheetId="9" r:id="rId4"/>
    <sheet name="R4" sheetId="10" r:id="rId5"/>
    <sheet name="R5" sheetId="11" r:id="rId6"/>
    <sheet name="R6" sheetId="12" r:id="rId7"/>
    <sheet name="R7" sheetId="13" r:id="rId8"/>
    <sheet name="R8" sheetId="14" r:id="rId9"/>
    <sheet name="R9" sheetId="15" r:id="rId10"/>
    <sheet name="R10" sheetId="2" r:id="rId11"/>
    <sheet name="R11" sheetId="6" r:id="rId12"/>
    <sheet name="Divisions" sheetId="4" r:id="rId13"/>
    <sheet name="Data" sheetId="18" r:id="rId14"/>
    <sheet name="Best 2nd 2" sheetId="21" r:id="rId15"/>
    <sheet name="Best 2nd" sheetId="20" r:id="rId16"/>
    <sheet name="Test" sheetId="22" r:id="rId17"/>
    <sheet name="No Promotion" sheetId="23" r:id="rId18"/>
    <sheet name="Advanced" sheetId="25" r:id="rId19"/>
  </sheets>
  <definedNames>
    <definedName name="_xlnm.Print_Area" localSheetId="11">'R11'!$A$1:$Q$85</definedName>
    <definedName name="_xlnm.Print_Area" localSheetId="0">Ranking!$1:$1048576</definedName>
    <definedName name="Data">Data!$A$3:$B$15</definedName>
    <definedName name="Data2">Data!$A$3:$C$15</definedName>
    <definedName name="Division1">Divisions!$A$2:$B$16</definedName>
    <definedName name="Division2a">Divisions!$A$17:$B$31</definedName>
    <definedName name="Division2b">Divisions!$A$32:$B$46</definedName>
    <definedName name="Division3a">Divisions!$A$47:$B$61</definedName>
    <definedName name="Division3b">Divisions!$A$62:$B$76</definedName>
    <definedName name="Division3c">Divisions!$A$77:$B$91</definedName>
    <definedName name="Division3d">Divisions!$A$92:$B$106</definedName>
    <definedName name="Division4a">Divisions!$A$107:$B$121</definedName>
    <definedName name="Division4b">Divisions!$A$122:$B$136</definedName>
    <definedName name="Division4c">Divisions!$A$137:$B$151</definedName>
    <definedName name="Division4d">Divisions!$A$152:$B$166</definedName>
    <definedName name="Division4e">Divisions!$A$167:$B$181</definedName>
    <definedName name="Division4f">Divisions!$A$182:$B$196</definedName>
    <definedName name="Division4g">Divisions!$A$197:$B$211</definedName>
    <definedName name="Division4h">Divisions!$A$212:$B$226</definedName>
    <definedName name="Division5a">Divisions!$A$227:$B$241</definedName>
    <definedName name="Division5b">Divisions!$A$242:$B$256</definedName>
    <definedName name="Division5c">Divisions!$A$257:$B$271</definedName>
    <definedName name="Division5d">Divisions!$A$272:$B$286</definedName>
    <definedName name="Division5e">Divisions!$A$287:$B$301</definedName>
    <definedName name="Division5f">Divisions!$A$302:$B$316</definedName>
    <definedName name="Division5g">Divisions!$A$317:$B$331</definedName>
    <definedName name="Division5h">Divisions!$A$332:$B$346</definedName>
    <definedName name="Division5i">Divisions!$A$347:$B$361</definedName>
    <definedName name="Division5j">Divisions!$A$362:$B$376</definedName>
    <definedName name="Division5k">Divisions!$A$377:$B$391</definedName>
    <definedName name="Division5l">Divisions!$A$392:$B$406</definedName>
    <definedName name="Division5m">Divisions!$A$407:$B$421</definedName>
    <definedName name="Division5n">Divisions!$A$422:$B$436</definedName>
    <definedName name="Division5o">Divisions!$A$437:$B$451</definedName>
    <definedName name="HTML_CodePage" hidden="1">1252</definedName>
    <definedName name="HTML_Control" localSheetId="12" hidden="1">{"'Ranking'!$A$2:$Q$14"}</definedName>
    <definedName name="HTML_Control" localSheetId="1" hidden="1">{"'Ranking'!$A$2:$Q$14"}</definedName>
    <definedName name="HTML_Control" localSheetId="11" hidden="1">{"'Ranking'!$A$2:$Q$14"}</definedName>
    <definedName name="HTML_Control" localSheetId="2" hidden="1">{"'Ranking'!$A$2:$Q$14"}</definedName>
    <definedName name="HTML_Control" localSheetId="3" hidden="1">{"'Ranking'!$A$2:$Q$14"}</definedName>
    <definedName name="HTML_Control" localSheetId="4" hidden="1">{"'Ranking'!$A$2:$Q$14"}</definedName>
    <definedName name="HTML_Control" localSheetId="5" hidden="1">{"'Ranking'!$A$2:$Q$14"}</definedName>
    <definedName name="HTML_Control" localSheetId="6" hidden="1">{"'Ranking'!$A$2:$Q$14"}</definedName>
    <definedName name="HTML_Control" localSheetId="7" hidden="1">{"'Ranking'!$A$2:$Q$14"}</definedName>
    <definedName name="HTML_Control" localSheetId="8" hidden="1">{"'Ranking'!$A$2:$Q$14"}</definedName>
    <definedName name="HTML_Control" localSheetId="9" hidden="1">{"'Ranking'!$A$2:$Q$14"}</definedName>
    <definedName name="HTML_Control" localSheetId="0" hidden="1">{"'Ranking'!$A$347:$P$359"}</definedName>
    <definedName name="HTML_Control" hidden="1">{"'Ranking'!$A$2:$Q$14"}</definedName>
    <definedName name="HTML_Description" hidden="1">""</definedName>
    <definedName name="HTML_Email" hidden="1">""</definedName>
    <definedName name="HTML_Header" hidden="1">"Ranking"</definedName>
    <definedName name="HTML_LastUpdate" localSheetId="0" hidden="1">"5/08/01"</definedName>
    <definedName name="HTML_LastUpdate" hidden="1">"21/02/00"</definedName>
    <definedName name="HTML_LineAfter" hidden="1">FALSE</definedName>
    <definedName name="HTML_LineBefore" hidden="1">FALSE</definedName>
    <definedName name="HTML_Name" hidden="1">"Geert"</definedName>
    <definedName name="HTML_OBDlg2" hidden="1">TRUE</definedName>
    <definedName name="HTML_OBDlg4" hidden="1">TRUE</definedName>
    <definedName name="HTML_OS" hidden="1">0</definedName>
    <definedName name="HTML_PathFile" localSheetId="0" hidden="1">"F:\Chess\Website\LimLigaToDo\Competitions\Nationaal\nstand5j.html"</definedName>
    <definedName name="HTML_PathFile" hidden="1">"F:\Chess\Website\LimLigaToDo\General\NatInter\nstand1.htm"</definedName>
    <definedName name="HTML_Title" hidden="1">"NatInterOriginal"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7" l="1"/>
  <c r="B80" i="7"/>
  <c r="G80" i="7"/>
  <c r="H80" i="7"/>
  <c r="A81" i="7"/>
  <c r="B81" i="7"/>
  <c r="G81" i="7"/>
  <c r="H81" i="7"/>
  <c r="A82" i="7"/>
  <c r="B82" i="7"/>
  <c r="G82" i="7"/>
  <c r="H82" i="7"/>
  <c r="A83" i="7"/>
  <c r="B83" i="7"/>
  <c r="G83" i="7"/>
  <c r="H83" i="7"/>
  <c r="A84" i="7"/>
  <c r="B84" i="7"/>
  <c r="G84" i="7"/>
  <c r="H84" i="7"/>
  <c r="A85" i="7"/>
  <c r="B85" i="7"/>
  <c r="G85" i="7"/>
  <c r="H85" i="7"/>
  <c r="M74" i="13" l="1"/>
  <c r="M75" i="13"/>
  <c r="B428" i="19" l="1"/>
  <c r="B429" i="19"/>
  <c r="B431" i="19"/>
  <c r="B425" i="19"/>
  <c r="B434" i="19"/>
  <c r="B424" i="19"/>
  <c r="B426" i="19"/>
  <c r="B432" i="19"/>
  <c r="B427" i="19"/>
  <c r="B433" i="19"/>
  <c r="B423" i="19"/>
  <c r="B430" i="19"/>
  <c r="B421" i="19"/>
  <c r="B13" i="19"/>
  <c r="B11" i="19"/>
  <c r="B6" i="19"/>
  <c r="B7" i="19"/>
  <c r="B14" i="19"/>
  <c r="B3" i="19"/>
  <c r="B4" i="19"/>
  <c r="B9" i="19"/>
  <c r="B10" i="19"/>
  <c r="B12" i="19"/>
  <c r="B5" i="19"/>
  <c r="B8" i="19"/>
  <c r="B1" i="19"/>
  <c r="H85" i="8" l="1"/>
  <c r="H85" i="9"/>
  <c r="H85" i="10"/>
  <c r="H85" i="11"/>
  <c r="H85" i="12"/>
  <c r="H85" i="13"/>
  <c r="H85" i="14"/>
  <c r="H85" i="15"/>
  <c r="H85" i="2"/>
  <c r="H85" i="6"/>
  <c r="H84" i="8"/>
  <c r="H84" i="9"/>
  <c r="H84" i="10"/>
  <c r="H84" i="11"/>
  <c r="H84" i="12"/>
  <c r="H84" i="13"/>
  <c r="H84" i="14"/>
  <c r="H84" i="15"/>
  <c r="H84" i="2"/>
  <c r="H84" i="6"/>
  <c r="H83" i="8"/>
  <c r="H83" i="9"/>
  <c r="H83" i="10"/>
  <c r="H83" i="11"/>
  <c r="H83" i="12"/>
  <c r="H83" i="13"/>
  <c r="H83" i="14"/>
  <c r="H83" i="15"/>
  <c r="H83" i="2"/>
  <c r="H83" i="6"/>
  <c r="H82" i="8"/>
  <c r="H82" i="9"/>
  <c r="H82" i="10"/>
  <c r="H82" i="11"/>
  <c r="H82" i="12"/>
  <c r="H82" i="13"/>
  <c r="H82" i="14"/>
  <c r="H82" i="15"/>
  <c r="H82" i="2"/>
  <c r="H82" i="6"/>
  <c r="H81" i="8"/>
  <c r="H81" i="9"/>
  <c r="H81" i="10"/>
  <c r="H81" i="11"/>
  <c r="H81" i="12"/>
  <c r="H81" i="13"/>
  <c r="H81" i="14"/>
  <c r="H81" i="15"/>
  <c r="H81" i="2"/>
  <c r="H81" i="6"/>
  <c r="H80" i="8"/>
  <c r="H80" i="9"/>
  <c r="H80" i="10"/>
  <c r="H80" i="11"/>
  <c r="H80" i="12"/>
  <c r="H80" i="13"/>
  <c r="H80" i="14"/>
  <c r="H80" i="15"/>
  <c r="H80" i="2"/>
  <c r="H80" i="6"/>
  <c r="G85" i="8"/>
  <c r="G85" i="9"/>
  <c r="G85" i="10"/>
  <c r="G85" i="11"/>
  <c r="G85" i="12"/>
  <c r="G85" i="13"/>
  <c r="G85" i="14"/>
  <c r="G85" i="15"/>
  <c r="G85" i="2"/>
  <c r="G85" i="6"/>
  <c r="G84" i="8"/>
  <c r="G84" i="9"/>
  <c r="G84" i="10"/>
  <c r="G84" i="11"/>
  <c r="G84" i="12"/>
  <c r="G84" i="13"/>
  <c r="G84" i="14"/>
  <c r="G84" i="15"/>
  <c r="G84" i="2"/>
  <c r="G84" i="6"/>
  <c r="G83" i="8"/>
  <c r="G83" i="9"/>
  <c r="G83" i="10"/>
  <c r="G83" i="11"/>
  <c r="G83" i="12"/>
  <c r="G83" i="13"/>
  <c r="G83" i="14"/>
  <c r="G83" i="15"/>
  <c r="G83" i="2"/>
  <c r="G83" i="6"/>
  <c r="G82" i="8"/>
  <c r="G82" i="9"/>
  <c r="G82" i="10"/>
  <c r="G82" i="11"/>
  <c r="G82" i="12"/>
  <c r="G82" i="13"/>
  <c r="G82" i="14"/>
  <c r="G82" i="15"/>
  <c r="G82" i="2"/>
  <c r="G82" i="6"/>
  <c r="G81" i="8"/>
  <c r="G81" i="9"/>
  <c r="G81" i="10"/>
  <c r="G81" i="11"/>
  <c r="G81" i="12"/>
  <c r="G81" i="13"/>
  <c r="G81" i="14"/>
  <c r="G81" i="15"/>
  <c r="G81" i="2"/>
  <c r="G81" i="6"/>
  <c r="G80" i="8"/>
  <c r="G80" i="9"/>
  <c r="G80" i="10"/>
  <c r="G80" i="11"/>
  <c r="G80" i="12"/>
  <c r="G80" i="13"/>
  <c r="G80" i="14"/>
  <c r="G80" i="15"/>
  <c r="G80" i="2"/>
  <c r="G80" i="6"/>
  <c r="C433" i="4" l="1"/>
  <c r="C429" i="4"/>
  <c r="C425" i="4"/>
  <c r="C434" i="4"/>
  <c r="C430" i="4"/>
  <c r="C435" i="4"/>
  <c r="C424" i="4"/>
  <c r="C432" i="4"/>
  <c r="C431" i="4"/>
  <c r="C428" i="4"/>
  <c r="C427" i="4"/>
  <c r="C426" i="4"/>
  <c r="F432" i="4"/>
  <c r="F428" i="4"/>
  <c r="F424" i="4"/>
  <c r="F433" i="4"/>
  <c r="F429" i="4"/>
  <c r="F434" i="4"/>
  <c r="F431" i="4"/>
  <c r="F427" i="4"/>
  <c r="F426" i="4"/>
  <c r="F425" i="4"/>
  <c r="F430" i="4"/>
  <c r="F435" i="4"/>
  <c r="J432" i="4"/>
  <c r="J428" i="4"/>
  <c r="J424" i="4"/>
  <c r="J433" i="4"/>
  <c r="J429" i="4"/>
  <c r="M426" i="19" s="1"/>
  <c r="J430" i="4"/>
  <c r="J435" i="4"/>
  <c r="J434" i="4"/>
  <c r="J427" i="4"/>
  <c r="J426" i="4"/>
  <c r="J425" i="4"/>
  <c r="J431" i="4"/>
  <c r="M435" i="4"/>
  <c r="M431" i="4"/>
  <c r="M427" i="4"/>
  <c r="M432" i="4"/>
  <c r="M428" i="4"/>
  <c r="D432" i="19" s="1"/>
  <c r="M429" i="4"/>
  <c r="M426" i="4"/>
  <c r="M425" i="4"/>
  <c r="M424" i="4"/>
  <c r="M434" i="4"/>
  <c r="M433" i="4"/>
  <c r="M430" i="4"/>
  <c r="I435" i="4"/>
  <c r="I431" i="4"/>
  <c r="I427" i="4"/>
  <c r="I432" i="4"/>
  <c r="I428" i="4"/>
  <c r="I433" i="4"/>
  <c r="I430" i="4"/>
  <c r="I429" i="4"/>
  <c r="I434" i="4"/>
  <c r="I426" i="4"/>
  <c r="I425" i="4"/>
  <c r="I424" i="4"/>
  <c r="E435" i="4"/>
  <c r="E431" i="4"/>
  <c r="E427" i="4"/>
  <c r="E432" i="4"/>
  <c r="E428" i="4"/>
  <c r="E429" i="4"/>
  <c r="E434" i="4"/>
  <c r="E433" i="4"/>
  <c r="E426" i="4"/>
  <c r="E425" i="4"/>
  <c r="E424" i="4"/>
  <c r="E430" i="4"/>
  <c r="L434" i="4"/>
  <c r="L430" i="4"/>
  <c r="L426" i="4"/>
  <c r="L435" i="4"/>
  <c r="L431" i="4"/>
  <c r="L432" i="4"/>
  <c r="L427" i="4"/>
  <c r="L429" i="4"/>
  <c r="L425" i="4"/>
  <c r="L424" i="4"/>
  <c r="L428" i="4"/>
  <c r="L433" i="4"/>
  <c r="H434" i="4"/>
  <c r="H430" i="4"/>
  <c r="H426" i="4"/>
  <c r="H435" i="4"/>
  <c r="H431" i="4"/>
  <c r="H428" i="4"/>
  <c r="H425" i="4"/>
  <c r="H424" i="4"/>
  <c r="H433" i="4"/>
  <c r="H432" i="4"/>
  <c r="H429" i="4"/>
  <c r="H427" i="4"/>
  <c r="D434" i="4"/>
  <c r="M429" i="19" s="1"/>
  <c r="D430" i="4"/>
  <c r="D426" i="4"/>
  <c r="D435" i="4"/>
  <c r="D431" i="4"/>
  <c r="D432" i="4"/>
  <c r="D429" i="4"/>
  <c r="D428" i="4"/>
  <c r="D427" i="4"/>
  <c r="D433" i="4"/>
  <c r="D425" i="4"/>
  <c r="D424" i="4"/>
  <c r="K433" i="4"/>
  <c r="K429" i="4"/>
  <c r="K425" i="4"/>
  <c r="K434" i="4"/>
  <c r="K430" i="4"/>
  <c r="K435" i="4"/>
  <c r="K432" i="4"/>
  <c r="K427" i="4"/>
  <c r="K426" i="4"/>
  <c r="K431" i="4"/>
  <c r="C434" i="19" s="1"/>
  <c r="K424" i="4"/>
  <c r="K428" i="4"/>
  <c r="G433" i="4"/>
  <c r="G429" i="4"/>
  <c r="G425" i="4"/>
  <c r="G434" i="4"/>
  <c r="G430" i="4"/>
  <c r="G431" i="4"/>
  <c r="G427" i="4"/>
  <c r="G426" i="4"/>
  <c r="G428" i="4"/>
  <c r="G424" i="4"/>
  <c r="G435" i="4"/>
  <c r="G432" i="4"/>
  <c r="B417" i="19"/>
  <c r="B416" i="19"/>
  <c r="B409" i="19"/>
  <c r="B411" i="19"/>
  <c r="B419" i="19"/>
  <c r="B415" i="19"/>
  <c r="B413" i="19"/>
  <c r="B418" i="19"/>
  <c r="B412" i="19"/>
  <c r="B408" i="19"/>
  <c r="B414" i="19"/>
  <c r="B410" i="19"/>
  <c r="B397" i="19"/>
  <c r="B400" i="19"/>
  <c r="B396" i="19"/>
  <c r="B403" i="19"/>
  <c r="B393" i="19"/>
  <c r="B402" i="19"/>
  <c r="B399" i="19"/>
  <c r="B398" i="19"/>
  <c r="B401" i="19"/>
  <c r="B395" i="19"/>
  <c r="B394" i="19"/>
  <c r="B404" i="19"/>
  <c r="B386" i="19"/>
  <c r="B389" i="19"/>
  <c r="B382" i="19"/>
  <c r="B379" i="19"/>
  <c r="B388" i="19"/>
  <c r="B381" i="19"/>
  <c r="B385" i="19"/>
  <c r="B384" i="19"/>
  <c r="B380" i="19"/>
  <c r="B383" i="19"/>
  <c r="B387" i="19"/>
  <c r="B378" i="19"/>
  <c r="B370" i="19"/>
  <c r="B368" i="19"/>
  <c r="B365" i="19"/>
  <c r="B373" i="19"/>
  <c r="B366" i="19"/>
  <c r="B367" i="19"/>
  <c r="B363" i="19"/>
  <c r="B369" i="19"/>
  <c r="B372" i="19"/>
  <c r="B364" i="19"/>
  <c r="B371" i="19"/>
  <c r="B374" i="19"/>
  <c r="B353" i="19"/>
  <c r="B355" i="19"/>
  <c r="B351" i="19"/>
  <c r="B358" i="19"/>
  <c r="B349" i="19"/>
  <c r="B352" i="19"/>
  <c r="B348" i="19"/>
  <c r="B359" i="19"/>
  <c r="B354" i="19"/>
  <c r="B350" i="19"/>
  <c r="B357" i="19"/>
  <c r="B356" i="19"/>
  <c r="B335" i="19"/>
  <c r="B333" i="19"/>
  <c r="B336" i="19"/>
  <c r="B338" i="19"/>
  <c r="B344" i="19"/>
  <c r="B342" i="19"/>
  <c r="B339" i="19"/>
  <c r="B341" i="19"/>
  <c r="B340" i="19"/>
  <c r="B334" i="19"/>
  <c r="B343" i="19"/>
  <c r="B337" i="19"/>
  <c r="B326" i="19"/>
  <c r="B324" i="19"/>
  <c r="B328" i="19"/>
  <c r="B323" i="19"/>
  <c r="B327" i="19"/>
  <c r="B322" i="19"/>
  <c r="B325" i="19"/>
  <c r="B318" i="19"/>
  <c r="B320" i="19"/>
  <c r="B319" i="19"/>
  <c r="B321" i="19"/>
  <c r="B329" i="19"/>
  <c r="B310" i="19"/>
  <c r="B306" i="19"/>
  <c r="B303" i="19"/>
  <c r="B314" i="19"/>
  <c r="B313" i="19"/>
  <c r="B307" i="19"/>
  <c r="B305" i="19"/>
  <c r="B311" i="19"/>
  <c r="B308" i="19"/>
  <c r="B309" i="19"/>
  <c r="B312" i="19"/>
  <c r="B304" i="19"/>
  <c r="B292" i="19"/>
  <c r="B297" i="19"/>
  <c r="B295" i="19"/>
  <c r="B299" i="19"/>
  <c r="B294" i="19"/>
  <c r="B298" i="19"/>
  <c r="B290" i="19"/>
  <c r="B289" i="19"/>
  <c r="B291" i="19"/>
  <c r="B293" i="19"/>
  <c r="B296" i="19"/>
  <c r="B288" i="19"/>
  <c r="B275" i="19"/>
  <c r="B280" i="19"/>
  <c r="B284" i="19"/>
  <c r="B281" i="19"/>
  <c r="B277" i="19"/>
  <c r="B282" i="19"/>
  <c r="B273" i="19"/>
  <c r="B279" i="19"/>
  <c r="B278" i="19"/>
  <c r="B283" i="19"/>
  <c r="B274" i="19"/>
  <c r="B276" i="19"/>
  <c r="B266" i="19"/>
  <c r="B262" i="19"/>
  <c r="B268" i="19"/>
  <c r="B269" i="19"/>
  <c r="B265" i="19"/>
  <c r="B261" i="19"/>
  <c r="B259" i="19"/>
  <c r="B267" i="19"/>
  <c r="B264" i="19"/>
  <c r="B260" i="19"/>
  <c r="B263" i="19"/>
  <c r="B258" i="19"/>
  <c r="B254" i="19"/>
  <c r="B251" i="19"/>
  <c r="B243" i="19"/>
  <c r="B250" i="19"/>
  <c r="B252" i="19"/>
  <c r="B249" i="19"/>
  <c r="B247" i="19"/>
  <c r="B246" i="19"/>
  <c r="B245" i="19"/>
  <c r="B248" i="19"/>
  <c r="B244" i="19"/>
  <c r="B253" i="19"/>
  <c r="B236" i="19"/>
  <c r="B239" i="19"/>
  <c r="B232" i="19"/>
  <c r="B228" i="19"/>
  <c r="B235" i="19"/>
  <c r="B237" i="19"/>
  <c r="B233" i="19"/>
  <c r="B229" i="19"/>
  <c r="B234" i="19"/>
  <c r="B230" i="19"/>
  <c r="B231" i="19"/>
  <c r="B238" i="19"/>
  <c r="B224" i="19"/>
  <c r="B214" i="19"/>
  <c r="B213" i="19"/>
  <c r="B219" i="19"/>
  <c r="B222" i="19"/>
  <c r="B223" i="19"/>
  <c r="B221" i="19"/>
  <c r="B217" i="19"/>
  <c r="B216" i="19"/>
  <c r="B218" i="19"/>
  <c r="B220" i="19"/>
  <c r="B215" i="19"/>
  <c r="B209" i="19"/>
  <c r="B203" i="19"/>
  <c r="B206" i="19"/>
  <c r="B204" i="19"/>
  <c r="B199" i="19"/>
  <c r="B198" i="19"/>
  <c r="B201" i="19"/>
  <c r="B205" i="19"/>
  <c r="B200" i="19"/>
  <c r="B208" i="19"/>
  <c r="B202" i="19"/>
  <c r="B207" i="19"/>
  <c r="B184" i="19"/>
  <c r="B194" i="19"/>
  <c r="B190" i="19"/>
  <c r="B188" i="19"/>
  <c r="B187" i="19"/>
  <c r="B191" i="19"/>
  <c r="B193" i="19"/>
  <c r="B186" i="19"/>
  <c r="B185" i="19"/>
  <c r="B192" i="19"/>
  <c r="B189" i="19"/>
  <c r="B183" i="19"/>
  <c r="B171" i="19"/>
  <c r="B175" i="19"/>
  <c r="B179" i="19"/>
  <c r="B178" i="19"/>
  <c r="B170" i="19"/>
  <c r="B174" i="19"/>
  <c r="B168" i="19"/>
  <c r="B173" i="19"/>
  <c r="B172" i="19"/>
  <c r="B176" i="19"/>
  <c r="B169" i="19"/>
  <c r="B177" i="19"/>
  <c r="B162" i="19"/>
  <c r="B158" i="19"/>
  <c r="B160" i="19"/>
  <c r="B161" i="19"/>
  <c r="B159" i="19"/>
  <c r="B156" i="19"/>
  <c r="B154" i="19"/>
  <c r="B155" i="19"/>
  <c r="B157" i="19"/>
  <c r="B164" i="19"/>
  <c r="B153" i="19"/>
  <c r="B163" i="19"/>
  <c r="B149" i="19"/>
  <c r="B142" i="19"/>
  <c r="B146" i="19"/>
  <c r="B143" i="19"/>
  <c r="B145" i="19"/>
  <c r="B140" i="19"/>
  <c r="B139" i="19"/>
  <c r="B144" i="19"/>
  <c r="B147" i="19"/>
  <c r="B138" i="19"/>
  <c r="B141" i="19"/>
  <c r="B148" i="19"/>
  <c r="B125" i="19"/>
  <c r="B129" i="19"/>
  <c r="B127" i="19"/>
  <c r="B123" i="19"/>
  <c r="B134" i="19"/>
  <c r="B130" i="19"/>
  <c r="B132" i="19"/>
  <c r="B124" i="19"/>
  <c r="B128" i="19"/>
  <c r="B133" i="19"/>
  <c r="B126" i="19"/>
  <c r="B131" i="19"/>
  <c r="B119" i="19"/>
  <c r="B113" i="19"/>
  <c r="B109" i="19"/>
  <c r="B112" i="19"/>
  <c r="B117" i="19"/>
  <c r="B110" i="19"/>
  <c r="B111" i="19"/>
  <c r="B118" i="19"/>
  <c r="B114" i="19"/>
  <c r="B108" i="19"/>
  <c r="B116" i="19"/>
  <c r="B115" i="19"/>
  <c r="B104" i="19"/>
  <c r="B97" i="19"/>
  <c r="B93" i="19"/>
  <c r="B96" i="19"/>
  <c r="B99" i="19"/>
  <c r="B102" i="19"/>
  <c r="B103" i="19"/>
  <c r="B94" i="19"/>
  <c r="B98" i="19"/>
  <c r="B95" i="19"/>
  <c r="B100" i="19"/>
  <c r="B101" i="19"/>
  <c r="B85" i="19"/>
  <c r="B82" i="19"/>
  <c r="B84" i="19"/>
  <c r="B78" i="19"/>
  <c r="B79" i="19"/>
  <c r="B87" i="19"/>
  <c r="B81" i="19"/>
  <c r="B80" i="19"/>
  <c r="B88" i="19"/>
  <c r="B86" i="19"/>
  <c r="B89" i="19"/>
  <c r="B83" i="19"/>
  <c r="B69" i="19"/>
  <c r="B65" i="19"/>
  <c r="B70" i="19"/>
  <c r="B66" i="19"/>
  <c r="B73" i="19"/>
  <c r="B74" i="19"/>
  <c r="B67" i="19"/>
  <c r="B64" i="19"/>
  <c r="B71" i="19"/>
  <c r="B72" i="19"/>
  <c r="B63" i="19"/>
  <c r="B68" i="19"/>
  <c r="B57" i="19"/>
  <c r="B55" i="19"/>
  <c r="B53" i="19"/>
  <c r="B58" i="19"/>
  <c r="B54" i="19"/>
  <c r="B52" i="19"/>
  <c r="B48" i="19"/>
  <c r="B51" i="19"/>
  <c r="B56" i="19"/>
  <c r="B49" i="19"/>
  <c r="B59" i="19"/>
  <c r="B50" i="19"/>
  <c r="B44" i="19"/>
  <c r="B34" i="19"/>
  <c r="B36" i="19"/>
  <c r="B38" i="19"/>
  <c r="B40" i="19"/>
  <c r="B33" i="19"/>
  <c r="B37" i="19"/>
  <c r="B39" i="19"/>
  <c r="B42" i="19"/>
  <c r="B35" i="19"/>
  <c r="B43" i="19"/>
  <c r="B41" i="19"/>
  <c r="B22" i="19"/>
  <c r="B20" i="19"/>
  <c r="B28" i="19"/>
  <c r="B23" i="19"/>
  <c r="B27" i="19"/>
  <c r="B26" i="19"/>
  <c r="B21" i="19"/>
  <c r="B25" i="19"/>
  <c r="B19" i="19"/>
  <c r="B29" i="19"/>
  <c r="B18" i="19"/>
  <c r="B24" i="19"/>
  <c r="B85" i="8"/>
  <c r="B85" i="9"/>
  <c r="B85" i="10"/>
  <c r="B85" i="11"/>
  <c r="B85" i="12"/>
  <c r="B85" i="13"/>
  <c r="B85" i="14"/>
  <c r="B85" i="15"/>
  <c r="B85" i="2"/>
  <c r="B85" i="6"/>
  <c r="B84" i="8"/>
  <c r="B84" i="9"/>
  <c r="B84" i="10"/>
  <c r="B84" i="11"/>
  <c r="B84" i="12"/>
  <c r="B84" i="13"/>
  <c r="B84" i="14"/>
  <c r="B84" i="15"/>
  <c r="B84" i="2"/>
  <c r="B84" i="6"/>
  <c r="B83" i="8"/>
  <c r="B83" i="9"/>
  <c r="B83" i="10"/>
  <c r="B83" i="11"/>
  <c r="B83" i="12"/>
  <c r="B83" i="13"/>
  <c r="B83" i="14"/>
  <c r="B83" i="15"/>
  <c r="B83" i="2"/>
  <c r="B83" i="6"/>
  <c r="B82" i="8"/>
  <c r="B82" i="9"/>
  <c r="B82" i="10"/>
  <c r="B82" i="11"/>
  <c r="B82" i="12"/>
  <c r="B82" i="13"/>
  <c r="B82" i="14"/>
  <c r="B82" i="15"/>
  <c r="B82" i="2"/>
  <c r="B82" i="6"/>
  <c r="B81" i="8"/>
  <c r="B81" i="9"/>
  <c r="B81" i="10"/>
  <c r="B81" i="11"/>
  <c r="B81" i="12"/>
  <c r="B81" i="13"/>
  <c r="B81" i="14"/>
  <c r="B81" i="15"/>
  <c r="B81" i="2"/>
  <c r="B81" i="6"/>
  <c r="B80" i="8"/>
  <c r="B80" i="9"/>
  <c r="B80" i="10"/>
  <c r="B80" i="11"/>
  <c r="B80" i="12"/>
  <c r="B80" i="13"/>
  <c r="B80" i="14"/>
  <c r="B80" i="15"/>
  <c r="B80" i="2"/>
  <c r="B80" i="6"/>
  <c r="A85" i="8"/>
  <c r="A85" i="9"/>
  <c r="A85" i="10"/>
  <c r="A85" i="11"/>
  <c r="A85" i="12"/>
  <c r="A85" i="13"/>
  <c r="A85" i="14"/>
  <c r="A85" i="15"/>
  <c r="A85" i="2"/>
  <c r="A85" i="6"/>
  <c r="A84" i="8"/>
  <c r="A84" i="9"/>
  <c r="A84" i="10"/>
  <c r="A84" i="11"/>
  <c r="A84" i="12"/>
  <c r="A84" i="13"/>
  <c r="A84" i="14"/>
  <c r="A84" i="15"/>
  <c r="A84" i="2"/>
  <c r="A84" i="6"/>
  <c r="A83" i="8"/>
  <c r="A83" i="9"/>
  <c r="A83" i="10"/>
  <c r="A83" i="11"/>
  <c r="A83" i="12"/>
  <c r="A83" i="13"/>
  <c r="A83" i="14"/>
  <c r="A83" i="15"/>
  <c r="A83" i="2"/>
  <c r="A83" i="6"/>
  <c r="A82" i="8"/>
  <c r="A82" i="9"/>
  <c r="A82" i="10"/>
  <c r="A82" i="11"/>
  <c r="A82" i="12"/>
  <c r="A82" i="13"/>
  <c r="A82" i="14"/>
  <c r="A82" i="15"/>
  <c r="A82" i="2"/>
  <c r="A82" i="6"/>
  <c r="A81" i="8"/>
  <c r="A81" i="9"/>
  <c r="A81" i="10"/>
  <c r="A81" i="11"/>
  <c r="A81" i="12"/>
  <c r="A81" i="13"/>
  <c r="A81" i="14"/>
  <c r="A81" i="15"/>
  <c r="A81" i="2"/>
  <c r="A81" i="6"/>
  <c r="A80" i="8"/>
  <c r="A80" i="9"/>
  <c r="A80" i="10"/>
  <c r="A80" i="11"/>
  <c r="A80" i="12"/>
  <c r="A80" i="13"/>
  <c r="A80" i="14"/>
  <c r="A80" i="15"/>
  <c r="A80" i="2"/>
  <c r="A80" i="6"/>
  <c r="B406" i="19"/>
  <c r="S432" i="4" l="1"/>
  <c r="N425" i="19"/>
  <c r="H433" i="19"/>
  <c r="S426" i="4"/>
  <c r="W428" i="4"/>
  <c r="H432" i="19"/>
  <c r="C430" i="19"/>
  <c r="P424" i="4"/>
  <c r="P428" i="4"/>
  <c r="E432" i="19"/>
  <c r="M427" i="19"/>
  <c r="T427" i="4"/>
  <c r="T424" i="4"/>
  <c r="F430" i="19"/>
  <c r="T435" i="4"/>
  <c r="E428" i="19"/>
  <c r="X433" i="4"/>
  <c r="J431" i="19"/>
  <c r="L426" i="19"/>
  <c r="X429" i="4"/>
  <c r="X435" i="4"/>
  <c r="I428" i="19"/>
  <c r="Q430" i="4"/>
  <c r="N424" i="19"/>
  <c r="L431" i="19"/>
  <c r="Q433" i="4"/>
  <c r="F425" i="19"/>
  <c r="Q432" i="4"/>
  <c r="D430" i="19"/>
  <c r="U424" i="4"/>
  <c r="C426" i="19"/>
  <c r="U429" i="4"/>
  <c r="U432" i="4"/>
  <c r="K425" i="19"/>
  <c r="Y428" i="4"/>
  <c r="Y430" i="4"/>
  <c r="L424" i="19"/>
  <c r="Y425" i="4"/>
  <c r="K423" i="19"/>
  <c r="M425" i="19"/>
  <c r="Y432" i="4"/>
  <c r="J434" i="19"/>
  <c r="V431" i="4"/>
  <c r="E429" i="19"/>
  <c r="V434" i="4"/>
  <c r="H431" i="19"/>
  <c r="V433" i="4"/>
  <c r="N428" i="19"/>
  <c r="R435" i="4"/>
  <c r="R427" i="4"/>
  <c r="J427" i="19"/>
  <c r="R433" i="4"/>
  <c r="F431" i="19"/>
  <c r="K433" i="19"/>
  <c r="O426" i="4"/>
  <c r="O432" i="4"/>
  <c r="G425" i="19"/>
  <c r="O434" i="4"/>
  <c r="C429" i="19"/>
  <c r="S435" i="4"/>
  <c r="M428" i="19"/>
  <c r="S427" i="4"/>
  <c r="C427" i="19"/>
  <c r="S425" i="4"/>
  <c r="G423" i="19"/>
  <c r="W424" i="4"/>
  <c r="E430" i="19"/>
  <c r="J425" i="19"/>
  <c r="W432" i="4"/>
  <c r="W431" i="4"/>
  <c r="N423" i="19"/>
  <c r="W425" i="4"/>
  <c r="P425" i="4"/>
  <c r="J423" i="19"/>
  <c r="P429" i="4"/>
  <c r="N426" i="19"/>
  <c r="P434" i="4"/>
  <c r="I433" i="19"/>
  <c r="P426" i="4"/>
  <c r="T429" i="4"/>
  <c r="J426" i="19"/>
  <c r="T425" i="4"/>
  <c r="L423" i="19"/>
  <c r="T426" i="4"/>
  <c r="G433" i="19"/>
  <c r="F432" i="19"/>
  <c r="X428" i="4"/>
  <c r="X427" i="4"/>
  <c r="D427" i="19"/>
  <c r="X426" i="4"/>
  <c r="N433" i="19"/>
  <c r="M430" i="19"/>
  <c r="Q424" i="4"/>
  <c r="Q434" i="4"/>
  <c r="G429" i="19"/>
  <c r="I427" i="19"/>
  <c r="Q427" i="4"/>
  <c r="U425" i="4"/>
  <c r="F423" i="19"/>
  <c r="J424" i="19"/>
  <c r="U430" i="4"/>
  <c r="U427" i="4"/>
  <c r="H427" i="19"/>
  <c r="Y433" i="4"/>
  <c r="C431" i="19"/>
  <c r="E433" i="19"/>
  <c r="Y426" i="4"/>
  <c r="Y427" i="4"/>
  <c r="N427" i="19"/>
  <c r="D423" i="19"/>
  <c r="V425" i="4"/>
  <c r="V435" i="4"/>
  <c r="K428" i="19"/>
  <c r="V424" i="4"/>
  <c r="N430" i="19"/>
  <c r="R430" i="4"/>
  <c r="E424" i="19"/>
  <c r="R431" i="4"/>
  <c r="H434" i="19"/>
  <c r="G430" i="19"/>
  <c r="R424" i="4"/>
  <c r="O427" i="4"/>
  <c r="E427" i="19"/>
  <c r="O424" i="4"/>
  <c r="H430" i="19"/>
  <c r="I423" i="19"/>
  <c r="O425" i="4"/>
  <c r="L430" i="19"/>
  <c r="S424" i="4"/>
  <c r="E434" i="19"/>
  <c r="S431" i="4"/>
  <c r="S429" i="4"/>
  <c r="I426" i="19"/>
  <c r="W435" i="4"/>
  <c r="L428" i="19"/>
  <c r="G426" i="19"/>
  <c r="W429" i="4"/>
  <c r="P433" i="4"/>
  <c r="G431" i="19"/>
  <c r="L425" i="19"/>
  <c r="P432" i="4"/>
  <c r="P430" i="4"/>
  <c r="H424" i="19"/>
  <c r="T432" i="4"/>
  <c r="H425" i="19"/>
  <c r="C432" i="19"/>
  <c r="T428" i="4"/>
  <c r="I424" i="19"/>
  <c r="T430" i="4"/>
  <c r="K430" i="19"/>
  <c r="X424" i="4"/>
  <c r="C425" i="19"/>
  <c r="X432" i="4"/>
  <c r="X430" i="4"/>
  <c r="G424" i="19"/>
  <c r="H423" i="19"/>
  <c r="Q425" i="4"/>
  <c r="Q429" i="4"/>
  <c r="E426" i="19"/>
  <c r="D434" i="19"/>
  <c r="Q431" i="4"/>
  <c r="U426" i="4"/>
  <c r="L433" i="19"/>
  <c r="U433" i="4"/>
  <c r="E431" i="19"/>
  <c r="I434" i="19"/>
  <c r="U431" i="4"/>
  <c r="Y434" i="4"/>
  <c r="J429" i="19"/>
  <c r="Y429" i="4"/>
  <c r="H426" i="19"/>
  <c r="G434" i="19"/>
  <c r="Y431" i="4"/>
  <c r="V429" i="4"/>
  <c r="V426" i="4"/>
  <c r="F433" i="19"/>
  <c r="C424" i="19"/>
  <c r="V430" i="4"/>
  <c r="V428" i="4"/>
  <c r="G432" i="19"/>
  <c r="R425" i="4"/>
  <c r="M423" i="19"/>
  <c r="R434" i="4"/>
  <c r="L429" i="19"/>
  <c r="I432" i="19"/>
  <c r="R428" i="4"/>
  <c r="N432" i="19"/>
  <c r="O428" i="4"/>
  <c r="O435" i="4"/>
  <c r="J428" i="19"/>
  <c r="O429" i="4"/>
  <c r="D426" i="19"/>
  <c r="F429" i="19"/>
  <c r="S434" i="4"/>
  <c r="F427" i="19"/>
  <c r="W427" i="4"/>
  <c r="W434" i="4"/>
  <c r="K429" i="19"/>
  <c r="D428" i="19"/>
  <c r="P435" i="4"/>
  <c r="S428" i="4"/>
  <c r="J432" i="19"/>
  <c r="S430" i="4"/>
  <c r="K424" i="19"/>
  <c r="D431" i="19"/>
  <c r="S433" i="4"/>
  <c r="D433" i="19"/>
  <c r="W426" i="4"/>
  <c r="W430" i="4"/>
  <c r="M424" i="19"/>
  <c r="I431" i="19"/>
  <c r="W433" i="4"/>
  <c r="P427" i="4"/>
  <c r="K427" i="19"/>
  <c r="P431" i="4"/>
  <c r="F434" i="19"/>
  <c r="T433" i="4"/>
  <c r="N431" i="19"/>
  <c r="K434" i="19"/>
  <c r="T431" i="4"/>
  <c r="T434" i="4"/>
  <c r="D429" i="19"/>
  <c r="X425" i="4"/>
  <c r="E423" i="19"/>
  <c r="X431" i="4"/>
  <c r="M434" i="19"/>
  <c r="X434" i="4"/>
  <c r="H429" i="19"/>
  <c r="Q426" i="4"/>
  <c r="J433" i="19"/>
  <c r="K432" i="19"/>
  <c r="Q428" i="4"/>
  <c r="C428" i="19"/>
  <c r="Q435" i="4"/>
  <c r="N429" i="19"/>
  <c r="U434" i="4"/>
  <c r="M432" i="19"/>
  <c r="U428" i="4"/>
  <c r="U435" i="4"/>
  <c r="G428" i="19"/>
  <c r="I430" i="19"/>
  <c r="Y424" i="4"/>
  <c r="F428" i="19"/>
  <c r="Y435" i="4"/>
  <c r="V427" i="4"/>
  <c r="L427" i="19"/>
  <c r="I425" i="19"/>
  <c r="V432" i="4"/>
  <c r="C433" i="19"/>
  <c r="R426" i="4"/>
  <c r="K426" i="19"/>
  <c r="R429" i="4"/>
  <c r="R432" i="4"/>
  <c r="D425" i="19"/>
  <c r="O431" i="4"/>
  <c r="L434" i="19"/>
  <c r="F424" i="19"/>
  <c r="O430" i="4"/>
  <c r="O433" i="4"/>
  <c r="M431" i="19"/>
  <c r="L419" i="4"/>
  <c r="L416" i="19" s="1"/>
  <c r="L415" i="4"/>
  <c r="G415" i="19" s="1"/>
  <c r="L411" i="4"/>
  <c r="L409" i="4"/>
  <c r="D410" i="19" s="1"/>
  <c r="L420" i="4"/>
  <c r="K417" i="19" s="1"/>
  <c r="L416" i="4"/>
  <c r="C419" i="19" s="1"/>
  <c r="L412" i="4"/>
  <c r="J412" i="19" s="1"/>
  <c r="L417" i="4"/>
  <c r="I411" i="19" s="1"/>
  <c r="L413" i="4"/>
  <c r="H418" i="19" s="1"/>
  <c r="L410" i="4"/>
  <c r="F414" i="19" s="1"/>
  <c r="L418" i="4"/>
  <c r="E409" i="19" s="1"/>
  <c r="L414" i="4"/>
  <c r="M413" i="19" s="1"/>
  <c r="D419" i="4"/>
  <c r="D415" i="4"/>
  <c r="L415" i="19" s="1"/>
  <c r="D411" i="4"/>
  <c r="K408" i="19" s="1"/>
  <c r="D418" i="4"/>
  <c r="G409" i="19" s="1"/>
  <c r="D420" i="4"/>
  <c r="J417" i="19" s="1"/>
  <c r="D416" i="4"/>
  <c r="H419" i="19" s="1"/>
  <c r="D412" i="4"/>
  <c r="D412" i="19" s="1"/>
  <c r="D417" i="4"/>
  <c r="M411" i="19" s="1"/>
  <c r="D413" i="4"/>
  <c r="F418" i="19" s="1"/>
  <c r="D409" i="4"/>
  <c r="I410" i="19" s="1"/>
  <c r="D414" i="4"/>
  <c r="N413" i="19" s="1"/>
  <c r="D410" i="4"/>
  <c r="E414" i="19" s="1"/>
  <c r="K418" i="4"/>
  <c r="K409" i="19" s="1"/>
  <c r="K414" i="4"/>
  <c r="G413" i="19" s="1"/>
  <c r="K410" i="4"/>
  <c r="N414" i="19" s="1"/>
  <c r="K416" i="4"/>
  <c r="I419" i="19" s="1"/>
  <c r="K412" i="4"/>
  <c r="H412" i="19" s="1"/>
  <c r="K419" i="4"/>
  <c r="D416" i="19" s="1"/>
  <c r="K415" i="4"/>
  <c r="C415" i="19" s="1"/>
  <c r="K411" i="4"/>
  <c r="K417" i="4"/>
  <c r="E411" i="19" s="1"/>
  <c r="K409" i="4"/>
  <c r="F410" i="19" s="1"/>
  <c r="K420" i="4"/>
  <c r="M417" i="19" s="1"/>
  <c r="K413" i="4"/>
  <c r="L418" i="19" s="1"/>
  <c r="G418" i="4"/>
  <c r="J409" i="19" s="1"/>
  <c r="G414" i="4"/>
  <c r="K413" i="19" s="1"/>
  <c r="G410" i="4"/>
  <c r="G414" i="19" s="1"/>
  <c r="G420" i="4"/>
  <c r="G416" i="4"/>
  <c r="F419" i="19" s="1"/>
  <c r="G413" i="4"/>
  <c r="E418" i="19" s="1"/>
  <c r="G409" i="4"/>
  <c r="M410" i="19" s="1"/>
  <c r="G419" i="4"/>
  <c r="H416" i="19" s="1"/>
  <c r="G415" i="4"/>
  <c r="D415" i="19" s="1"/>
  <c r="G411" i="4"/>
  <c r="L408" i="19" s="1"/>
  <c r="G412" i="4"/>
  <c r="I412" i="19" s="1"/>
  <c r="G417" i="4"/>
  <c r="N411" i="19" s="1"/>
  <c r="C418" i="4"/>
  <c r="C409" i="19" s="1"/>
  <c r="C414" i="4"/>
  <c r="J413" i="19" s="1"/>
  <c r="C410" i="4"/>
  <c r="K414" i="19" s="1"/>
  <c r="C412" i="4"/>
  <c r="F412" i="19" s="1"/>
  <c r="C417" i="4"/>
  <c r="G411" i="19" s="1"/>
  <c r="C419" i="4"/>
  <c r="I416" i="19" s="1"/>
  <c r="C415" i="4"/>
  <c r="C411" i="4"/>
  <c r="C420" i="4"/>
  <c r="E417" i="19" s="1"/>
  <c r="C416" i="4"/>
  <c r="M419" i="19" s="1"/>
  <c r="C413" i="4"/>
  <c r="N418" i="19" s="1"/>
  <c r="C409" i="4"/>
  <c r="L410" i="19" s="1"/>
  <c r="H419" i="4"/>
  <c r="J416" i="19" s="1"/>
  <c r="H415" i="4"/>
  <c r="K415" i="19" s="1"/>
  <c r="H411" i="4"/>
  <c r="G408" i="19" s="1"/>
  <c r="H417" i="4"/>
  <c r="L411" i="19" s="1"/>
  <c r="H413" i="4"/>
  <c r="I418" i="19" s="1"/>
  <c r="H414" i="4"/>
  <c r="E413" i="19" s="1"/>
  <c r="H410" i="4"/>
  <c r="H420" i="4"/>
  <c r="H416" i="4"/>
  <c r="D419" i="19" s="1"/>
  <c r="H412" i="4"/>
  <c r="C412" i="19" s="1"/>
  <c r="H409" i="4"/>
  <c r="H410" i="19" s="1"/>
  <c r="H418" i="4"/>
  <c r="N409" i="19" s="1"/>
  <c r="J417" i="4"/>
  <c r="K411" i="19" s="1"/>
  <c r="J413" i="4"/>
  <c r="G418" i="19" s="1"/>
  <c r="J409" i="4"/>
  <c r="N410" i="19" s="1"/>
  <c r="J415" i="4"/>
  <c r="I415" i="19" s="1"/>
  <c r="J418" i="4"/>
  <c r="L409" i="19" s="1"/>
  <c r="J414" i="4"/>
  <c r="C413" i="19" s="1"/>
  <c r="J410" i="4"/>
  <c r="J414" i="19" s="1"/>
  <c r="J419" i="4"/>
  <c r="F416" i="19" s="1"/>
  <c r="J411" i="4"/>
  <c r="H408" i="19" s="1"/>
  <c r="J416" i="4"/>
  <c r="E419" i="19" s="1"/>
  <c r="J420" i="4"/>
  <c r="D417" i="19" s="1"/>
  <c r="J412" i="4"/>
  <c r="M412" i="19" s="1"/>
  <c r="F417" i="4"/>
  <c r="J411" i="19" s="1"/>
  <c r="F413" i="4"/>
  <c r="K418" i="19" s="1"/>
  <c r="F409" i="4"/>
  <c r="F419" i="4"/>
  <c r="F411" i="4"/>
  <c r="F420" i="4"/>
  <c r="F412" i="4"/>
  <c r="E412" i="19" s="1"/>
  <c r="F418" i="4"/>
  <c r="H409" i="19" s="1"/>
  <c r="F414" i="4"/>
  <c r="D413" i="19" s="1"/>
  <c r="F410" i="4"/>
  <c r="C414" i="19" s="1"/>
  <c r="F415" i="4"/>
  <c r="F415" i="19" s="1"/>
  <c r="F416" i="4"/>
  <c r="M420" i="4"/>
  <c r="H417" i="19" s="1"/>
  <c r="M416" i="4"/>
  <c r="G419" i="19" s="1"/>
  <c r="M412" i="4"/>
  <c r="N412" i="19" s="1"/>
  <c r="M414" i="4"/>
  <c r="L413" i="19" s="1"/>
  <c r="M417" i="4"/>
  <c r="M413" i="4"/>
  <c r="J418" i="19" s="1"/>
  <c r="M409" i="4"/>
  <c r="K410" i="19" s="1"/>
  <c r="M418" i="4"/>
  <c r="I409" i="19" s="1"/>
  <c r="M410" i="4"/>
  <c r="D414" i="19" s="1"/>
  <c r="M419" i="4"/>
  <c r="E416" i="19" s="1"/>
  <c r="M415" i="4"/>
  <c r="M415" i="19" s="1"/>
  <c r="M411" i="4"/>
  <c r="F408" i="19" s="1"/>
  <c r="I420" i="4"/>
  <c r="G417" i="19" s="1"/>
  <c r="I416" i="4"/>
  <c r="K419" i="19" s="1"/>
  <c r="I412" i="4"/>
  <c r="I410" i="4"/>
  <c r="H414" i="19" s="1"/>
  <c r="I415" i="4"/>
  <c r="E415" i="19" s="1"/>
  <c r="I417" i="4"/>
  <c r="D411" i="19" s="1"/>
  <c r="I413" i="4"/>
  <c r="I409" i="4"/>
  <c r="J410" i="19" s="1"/>
  <c r="I418" i="4"/>
  <c r="F409" i="19" s="1"/>
  <c r="I414" i="4"/>
  <c r="I413" i="19" s="1"/>
  <c r="I419" i="4"/>
  <c r="N416" i="19" s="1"/>
  <c r="I411" i="4"/>
  <c r="M408" i="19" s="1"/>
  <c r="E420" i="4"/>
  <c r="I417" i="19" s="1"/>
  <c r="E416" i="4"/>
  <c r="E412" i="4"/>
  <c r="K412" i="19" s="1"/>
  <c r="E418" i="4"/>
  <c r="M409" i="19" s="1"/>
  <c r="E414" i="4"/>
  <c r="F413" i="19" s="1"/>
  <c r="E419" i="4"/>
  <c r="G416" i="19" s="1"/>
  <c r="E411" i="4"/>
  <c r="E408" i="19" s="1"/>
  <c r="E417" i="4"/>
  <c r="H411" i="19" s="1"/>
  <c r="E413" i="4"/>
  <c r="E409" i="4"/>
  <c r="C410" i="19" s="1"/>
  <c r="E410" i="4"/>
  <c r="L414" i="19" s="1"/>
  <c r="E415" i="4"/>
  <c r="N415" i="19" s="1"/>
  <c r="C13" i="20"/>
  <c r="H59" i="9"/>
  <c r="M439" i="4"/>
  <c r="Y439" i="4" s="1"/>
  <c r="C439" i="4"/>
  <c r="O439" i="4" s="1"/>
  <c r="D439" i="4"/>
  <c r="P439" i="4" s="1"/>
  <c r="E439" i="4"/>
  <c r="Q439" i="4" s="1"/>
  <c r="F439" i="4"/>
  <c r="R439" i="4" s="1"/>
  <c r="G439" i="4"/>
  <c r="S439" i="4" s="1"/>
  <c r="H439" i="4"/>
  <c r="T439" i="4" s="1"/>
  <c r="I439" i="4"/>
  <c r="U439" i="4" s="1"/>
  <c r="J439" i="4"/>
  <c r="V439" i="4" s="1"/>
  <c r="K439" i="4"/>
  <c r="W439" i="4" s="1"/>
  <c r="L439" i="4"/>
  <c r="X439" i="4" s="1"/>
  <c r="M440" i="4"/>
  <c r="Y440" i="4" s="1"/>
  <c r="C440" i="4"/>
  <c r="O440" i="4" s="1"/>
  <c r="D440" i="4"/>
  <c r="P440" i="4" s="1"/>
  <c r="E440" i="4"/>
  <c r="Q440" i="4" s="1"/>
  <c r="F440" i="4"/>
  <c r="R440" i="4" s="1"/>
  <c r="G440" i="4"/>
  <c r="S440" i="4" s="1"/>
  <c r="H440" i="4"/>
  <c r="T440" i="4" s="1"/>
  <c r="I440" i="4"/>
  <c r="U440" i="4" s="1"/>
  <c r="J440" i="4"/>
  <c r="V440" i="4" s="1"/>
  <c r="K440" i="4"/>
  <c r="W440" i="4" s="1"/>
  <c r="L440" i="4"/>
  <c r="M441" i="4"/>
  <c r="Y441" i="4" s="1"/>
  <c r="C441" i="4"/>
  <c r="O441" i="4" s="1"/>
  <c r="D441" i="4"/>
  <c r="P441" i="4" s="1"/>
  <c r="E441" i="4"/>
  <c r="Q441" i="4" s="1"/>
  <c r="F441" i="4"/>
  <c r="R441" i="4" s="1"/>
  <c r="G441" i="4"/>
  <c r="S441" i="4" s="1"/>
  <c r="H441" i="4"/>
  <c r="T441" i="4" s="1"/>
  <c r="I441" i="4"/>
  <c r="U441" i="4" s="1"/>
  <c r="J441" i="4"/>
  <c r="V441" i="4" s="1"/>
  <c r="K441" i="4"/>
  <c r="W441" i="4" s="1"/>
  <c r="L441" i="4"/>
  <c r="X441" i="4" s="1"/>
  <c r="M442" i="4"/>
  <c r="Y442" i="4" s="1"/>
  <c r="C442" i="4"/>
  <c r="O442" i="4" s="1"/>
  <c r="D442" i="4"/>
  <c r="P442" i="4" s="1"/>
  <c r="E442" i="4"/>
  <c r="Q442" i="4" s="1"/>
  <c r="F442" i="4"/>
  <c r="R442" i="4" s="1"/>
  <c r="G442" i="4"/>
  <c r="S442" i="4" s="1"/>
  <c r="H442" i="4"/>
  <c r="T442" i="4" s="1"/>
  <c r="I442" i="4"/>
  <c r="U442" i="4" s="1"/>
  <c r="J442" i="4"/>
  <c r="V442" i="4" s="1"/>
  <c r="K442" i="4"/>
  <c r="W442" i="4" s="1"/>
  <c r="L442" i="4"/>
  <c r="M443" i="4"/>
  <c r="Y443" i="4" s="1"/>
  <c r="C443" i="4"/>
  <c r="O443" i="4" s="1"/>
  <c r="D443" i="4"/>
  <c r="P443" i="4" s="1"/>
  <c r="E443" i="4"/>
  <c r="Q443" i="4" s="1"/>
  <c r="F443" i="4"/>
  <c r="R443" i="4" s="1"/>
  <c r="G443" i="4"/>
  <c r="S443" i="4" s="1"/>
  <c r="H443" i="4"/>
  <c r="T443" i="4" s="1"/>
  <c r="I443" i="4"/>
  <c r="U443" i="4" s="1"/>
  <c r="J443" i="4"/>
  <c r="V443" i="4" s="1"/>
  <c r="K443" i="4"/>
  <c r="W443" i="4" s="1"/>
  <c r="L443" i="4"/>
  <c r="X443" i="4" s="1"/>
  <c r="M444" i="4"/>
  <c r="Y444" i="4" s="1"/>
  <c r="C444" i="4"/>
  <c r="O444" i="4" s="1"/>
  <c r="D444" i="4"/>
  <c r="P444" i="4" s="1"/>
  <c r="E444" i="4"/>
  <c r="Q444" i="4" s="1"/>
  <c r="F444" i="4"/>
  <c r="R444" i="4" s="1"/>
  <c r="G444" i="4"/>
  <c r="S444" i="4" s="1"/>
  <c r="H444" i="4"/>
  <c r="T444" i="4" s="1"/>
  <c r="I444" i="4"/>
  <c r="U444" i="4" s="1"/>
  <c r="J444" i="4"/>
  <c r="V444" i="4" s="1"/>
  <c r="K444" i="4"/>
  <c r="W444" i="4" s="1"/>
  <c r="L444" i="4"/>
  <c r="M445" i="4"/>
  <c r="Y445" i="4" s="1"/>
  <c r="C445" i="4"/>
  <c r="O445" i="4" s="1"/>
  <c r="D445" i="4"/>
  <c r="P445" i="4" s="1"/>
  <c r="E445" i="4"/>
  <c r="Q445" i="4" s="1"/>
  <c r="F445" i="4"/>
  <c r="R445" i="4" s="1"/>
  <c r="G445" i="4"/>
  <c r="S445" i="4" s="1"/>
  <c r="H445" i="4"/>
  <c r="T445" i="4" s="1"/>
  <c r="I445" i="4"/>
  <c r="U445" i="4" s="1"/>
  <c r="J445" i="4"/>
  <c r="V445" i="4" s="1"/>
  <c r="K445" i="4"/>
  <c r="W445" i="4" s="1"/>
  <c r="L445" i="4"/>
  <c r="X445" i="4" s="1"/>
  <c r="M446" i="4"/>
  <c r="Y446" i="4" s="1"/>
  <c r="C446" i="4"/>
  <c r="O446" i="4" s="1"/>
  <c r="D446" i="4"/>
  <c r="P446" i="4" s="1"/>
  <c r="E446" i="4"/>
  <c r="Q446" i="4" s="1"/>
  <c r="F446" i="4"/>
  <c r="R446" i="4" s="1"/>
  <c r="G446" i="4"/>
  <c r="S446" i="4" s="1"/>
  <c r="H446" i="4"/>
  <c r="T446" i="4" s="1"/>
  <c r="I446" i="4"/>
  <c r="U446" i="4" s="1"/>
  <c r="J446" i="4"/>
  <c r="V446" i="4" s="1"/>
  <c r="K446" i="4"/>
  <c r="W446" i="4" s="1"/>
  <c r="L446" i="4"/>
  <c r="M447" i="4"/>
  <c r="Y447" i="4" s="1"/>
  <c r="C447" i="4"/>
  <c r="O447" i="4" s="1"/>
  <c r="D447" i="4"/>
  <c r="P447" i="4" s="1"/>
  <c r="E447" i="4"/>
  <c r="Q447" i="4" s="1"/>
  <c r="F447" i="4"/>
  <c r="R447" i="4" s="1"/>
  <c r="G447" i="4"/>
  <c r="S447" i="4" s="1"/>
  <c r="H447" i="4"/>
  <c r="T447" i="4" s="1"/>
  <c r="I447" i="4"/>
  <c r="U447" i="4" s="1"/>
  <c r="J447" i="4"/>
  <c r="V447" i="4" s="1"/>
  <c r="K447" i="4"/>
  <c r="W447" i="4" s="1"/>
  <c r="L447" i="4"/>
  <c r="X447" i="4" s="1"/>
  <c r="M448" i="4"/>
  <c r="Y448" i="4" s="1"/>
  <c r="C448" i="4"/>
  <c r="O448" i="4" s="1"/>
  <c r="D448" i="4"/>
  <c r="P448" i="4" s="1"/>
  <c r="E448" i="4"/>
  <c r="Q448" i="4" s="1"/>
  <c r="F448" i="4"/>
  <c r="R448" i="4" s="1"/>
  <c r="G448" i="4"/>
  <c r="S448" i="4" s="1"/>
  <c r="H448" i="4"/>
  <c r="T448" i="4" s="1"/>
  <c r="I448" i="4"/>
  <c r="U448" i="4" s="1"/>
  <c r="J448" i="4"/>
  <c r="V448" i="4" s="1"/>
  <c r="K448" i="4"/>
  <c r="W448" i="4" s="1"/>
  <c r="L448" i="4"/>
  <c r="M449" i="4"/>
  <c r="Y449" i="4" s="1"/>
  <c r="C449" i="4"/>
  <c r="O449" i="4" s="1"/>
  <c r="D449" i="4"/>
  <c r="P449" i="4" s="1"/>
  <c r="E449" i="4"/>
  <c r="Q449" i="4" s="1"/>
  <c r="F449" i="4"/>
  <c r="R449" i="4" s="1"/>
  <c r="G449" i="4"/>
  <c r="S449" i="4" s="1"/>
  <c r="H449" i="4"/>
  <c r="T449" i="4" s="1"/>
  <c r="I449" i="4"/>
  <c r="U449" i="4" s="1"/>
  <c r="J449" i="4"/>
  <c r="V449" i="4" s="1"/>
  <c r="K449" i="4"/>
  <c r="W449" i="4" s="1"/>
  <c r="L449" i="4"/>
  <c r="X449" i="4" s="1"/>
  <c r="M450" i="4"/>
  <c r="Y450" i="4" s="1"/>
  <c r="C450" i="4"/>
  <c r="O450" i="4" s="1"/>
  <c r="D450" i="4"/>
  <c r="P450" i="4" s="1"/>
  <c r="E450" i="4"/>
  <c r="Q450" i="4" s="1"/>
  <c r="F450" i="4"/>
  <c r="R450" i="4" s="1"/>
  <c r="G450" i="4"/>
  <c r="S450" i="4" s="1"/>
  <c r="H450" i="4"/>
  <c r="T450" i="4" s="1"/>
  <c r="I450" i="4"/>
  <c r="U450" i="4" s="1"/>
  <c r="J450" i="4"/>
  <c r="V450" i="4" s="1"/>
  <c r="K450" i="4"/>
  <c r="W450" i="4" s="1"/>
  <c r="L450" i="4"/>
  <c r="X450" i="4" s="1"/>
  <c r="G1" i="2"/>
  <c r="G2" i="2"/>
  <c r="H5" i="2"/>
  <c r="A8" i="2"/>
  <c r="B8" i="2"/>
  <c r="G8" i="2"/>
  <c r="H8" i="2"/>
  <c r="M8" i="2"/>
  <c r="N8" i="2"/>
  <c r="A9" i="2"/>
  <c r="B9" i="2"/>
  <c r="G9" i="2"/>
  <c r="H9" i="2"/>
  <c r="M9" i="2"/>
  <c r="N9" i="2"/>
  <c r="A10" i="2"/>
  <c r="B10" i="2"/>
  <c r="G10" i="2"/>
  <c r="H10" i="2"/>
  <c r="M10" i="2"/>
  <c r="N10" i="2"/>
  <c r="A11" i="2"/>
  <c r="B11" i="2"/>
  <c r="G11" i="2"/>
  <c r="H11" i="2"/>
  <c r="M11" i="2"/>
  <c r="N11" i="2"/>
  <c r="A12" i="2"/>
  <c r="B12" i="2"/>
  <c r="G12" i="2"/>
  <c r="H12" i="2"/>
  <c r="M12" i="2"/>
  <c r="N12" i="2"/>
  <c r="A13" i="2"/>
  <c r="B13" i="2"/>
  <c r="G13" i="2"/>
  <c r="H13" i="2"/>
  <c r="M13" i="2"/>
  <c r="N13" i="2"/>
  <c r="A16" i="2"/>
  <c r="B16" i="2"/>
  <c r="G16" i="2"/>
  <c r="H16" i="2"/>
  <c r="M16" i="2"/>
  <c r="M84" i="4" s="1"/>
  <c r="J81" i="19" s="1"/>
  <c r="N16" i="2"/>
  <c r="A17" i="2"/>
  <c r="B17" i="2"/>
  <c r="G17" i="2"/>
  <c r="H17" i="2"/>
  <c r="M17" i="2"/>
  <c r="N17" i="2"/>
  <c r="A18" i="2"/>
  <c r="B18" i="2"/>
  <c r="G18" i="2"/>
  <c r="H18" i="2"/>
  <c r="M18" i="2"/>
  <c r="N18" i="2"/>
  <c r="A19" i="2"/>
  <c r="B19" i="2"/>
  <c r="G19" i="2"/>
  <c r="H19" i="2"/>
  <c r="M19" i="2"/>
  <c r="N19" i="2"/>
  <c r="A20" i="2"/>
  <c r="B20" i="2"/>
  <c r="G20" i="2"/>
  <c r="H20" i="2"/>
  <c r="M20" i="2"/>
  <c r="N20" i="2"/>
  <c r="A21" i="2"/>
  <c r="B21" i="2"/>
  <c r="G21" i="2"/>
  <c r="H21" i="2"/>
  <c r="M21" i="2"/>
  <c r="N21" i="2"/>
  <c r="A24" i="2"/>
  <c r="B24" i="2"/>
  <c r="G24" i="2"/>
  <c r="H24" i="2"/>
  <c r="M24" i="2"/>
  <c r="M129" i="4" s="1"/>
  <c r="N24" i="2"/>
  <c r="A25" i="2"/>
  <c r="B25" i="2"/>
  <c r="G25" i="2"/>
  <c r="H25" i="2"/>
  <c r="M25" i="2"/>
  <c r="N25" i="2"/>
  <c r="A26" i="2"/>
  <c r="B26" i="2"/>
  <c r="G26" i="2"/>
  <c r="H26" i="2"/>
  <c r="M26" i="2"/>
  <c r="N26" i="2"/>
  <c r="A27" i="2"/>
  <c r="B27" i="2"/>
  <c r="G27" i="2"/>
  <c r="M117" i="4" s="1"/>
  <c r="H27" i="2"/>
  <c r="M27" i="2"/>
  <c r="N27" i="2"/>
  <c r="A28" i="2"/>
  <c r="B28" i="2"/>
  <c r="G28" i="2"/>
  <c r="H28" i="2"/>
  <c r="M28" i="2"/>
  <c r="N28" i="2"/>
  <c r="A29" i="2"/>
  <c r="B29" i="2"/>
  <c r="G29" i="2"/>
  <c r="H29" i="2"/>
  <c r="M29" i="2"/>
  <c r="N29" i="2"/>
  <c r="A32" i="2"/>
  <c r="B32" i="2"/>
  <c r="G32" i="2"/>
  <c r="H32" i="2"/>
  <c r="M32" i="2"/>
  <c r="M174" i="4" s="1"/>
  <c r="F168" i="19" s="1"/>
  <c r="N32" i="2"/>
  <c r="A33" i="2"/>
  <c r="B33" i="2"/>
  <c r="G33" i="2"/>
  <c r="H33" i="2"/>
  <c r="M33" i="2"/>
  <c r="N33" i="2"/>
  <c r="A34" i="2"/>
  <c r="B34" i="2"/>
  <c r="G34" i="2"/>
  <c r="H34" i="2"/>
  <c r="M34" i="2"/>
  <c r="N34" i="2"/>
  <c r="A35" i="2"/>
  <c r="B35" i="2"/>
  <c r="G35" i="2"/>
  <c r="H35" i="2"/>
  <c r="M35" i="2"/>
  <c r="N35" i="2"/>
  <c r="A36" i="2"/>
  <c r="B36" i="2"/>
  <c r="G36" i="2"/>
  <c r="H36" i="2"/>
  <c r="M36" i="2"/>
  <c r="N36" i="2"/>
  <c r="A37" i="2"/>
  <c r="B37" i="2"/>
  <c r="G37" i="2"/>
  <c r="H37" i="2"/>
  <c r="M37" i="2"/>
  <c r="N37" i="2"/>
  <c r="A40" i="2"/>
  <c r="M189" i="4" s="1"/>
  <c r="B40" i="2"/>
  <c r="G40" i="2"/>
  <c r="M204" i="4" s="1"/>
  <c r="N201" i="19" s="1"/>
  <c r="H40" i="2"/>
  <c r="M40" i="2"/>
  <c r="N40" i="2"/>
  <c r="A41" i="2"/>
  <c r="B41" i="2"/>
  <c r="G41" i="2"/>
  <c r="H41" i="2"/>
  <c r="M41" i="2"/>
  <c r="N41" i="2"/>
  <c r="A42" i="2"/>
  <c r="B42" i="2"/>
  <c r="G42" i="2"/>
  <c r="H42" i="2"/>
  <c r="M42" i="2"/>
  <c r="N42" i="2"/>
  <c r="A43" i="2"/>
  <c r="B43" i="2"/>
  <c r="G43" i="2"/>
  <c r="H43" i="2"/>
  <c r="M43" i="2"/>
  <c r="N43" i="2"/>
  <c r="A44" i="2"/>
  <c r="B44" i="2"/>
  <c r="G44" i="2"/>
  <c r="H44" i="2"/>
  <c r="M44" i="2"/>
  <c r="N44" i="2"/>
  <c r="A45" i="2"/>
  <c r="B45" i="2"/>
  <c r="G45" i="2"/>
  <c r="H45" i="2"/>
  <c r="M45" i="2"/>
  <c r="N45" i="2"/>
  <c r="A48" i="2"/>
  <c r="B48" i="2"/>
  <c r="G48" i="2"/>
  <c r="H48" i="2"/>
  <c r="M48" i="2"/>
  <c r="M264" i="4" s="1"/>
  <c r="N48" i="2"/>
  <c r="A49" i="2"/>
  <c r="B49" i="2"/>
  <c r="G49" i="2"/>
  <c r="M250" i="4" s="1"/>
  <c r="F249" i="19" s="1"/>
  <c r="H49" i="2"/>
  <c r="M49" i="2"/>
  <c r="N49" i="2"/>
  <c r="A50" i="2"/>
  <c r="B50" i="2"/>
  <c r="G50" i="2"/>
  <c r="H50" i="2"/>
  <c r="M50" i="2"/>
  <c r="N50" i="2"/>
  <c r="A51" i="2"/>
  <c r="B51" i="2"/>
  <c r="G51" i="2"/>
  <c r="H51" i="2"/>
  <c r="M51" i="2"/>
  <c r="N51" i="2"/>
  <c r="A52" i="2"/>
  <c r="B52" i="2"/>
  <c r="G52" i="2"/>
  <c r="H52" i="2"/>
  <c r="M52" i="2"/>
  <c r="N52" i="2"/>
  <c r="A53" i="2"/>
  <c r="B53" i="2"/>
  <c r="G53" i="2"/>
  <c r="H53" i="2"/>
  <c r="M53" i="2"/>
  <c r="N53" i="2"/>
  <c r="A56" i="2"/>
  <c r="B56" i="2"/>
  <c r="G56" i="2"/>
  <c r="H56" i="2"/>
  <c r="M56" i="2"/>
  <c r="N56" i="2"/>
  <c r="A57" i="2"/>
  <c r="B57" i="2"/>
  <c r="G57" i="2"/>
  <c r="H57" i="2"/>
  <c r="M57" i="2"/>
  <c r="N57" i="2"/>
  <c r="A58" i="2"/>
  <c r="B58" i="2"/>
  <c r="G58" i="2"/>
  <c r="H58" i="2"/>
  <c r="M58" i="2"/>
  <c r="N58" i="2"/>
  <c r="A59" i="2"/>
  <c r="B59" i="2"/>
  <c r="G59" i="2"/>
  <c r="H59" i="2"/>
  <c r="M59" i="2"/>
  <c r="N59" i="2"/>
  <c r="A60" i="2"/>
  <c r="B60" i="2"/>
  <c r="G60" i="2"/>
  <c r="H60" i="2"/>
  <c r="M60" i="2"/>
  <c r="N60" i="2"/>
  <c r="A61" i="2"/>
  <c r="B61" i="2"/>
  <c r="G61" i="2"/>
  <c r="H61" i="2"/>
  <c r="M61" i="2"/>
  <c r="N61" i="2"/>
  <c r="A64" i="2"/>
  <c r="B64" i="2"/>
  <c r="G64" i="2"/>
  <c r="H64" i="2"/>
  <c r="M64" i="2"/>
  <c r="N64" i="2"/>
  <c r="A65" i="2"/>
  <c r="B65" i="2"/>
  <c r="G65" i="2"/>
  <c r="H65" i="2"/>
  <c r="M65" i="2"/>
  <c r="N65" i="2"/>
  <c r="A66" i="2"/>
  <c r="B66" i="2"/>
  <c r="G66" i="2"/>
  <c r="H66" i="2"/>
  <c r="M66" i="2"/>
  <c r="M356" i="4" s="1"/>
  <c r="N66" i="2"/>
  <c r="A67" i="2"/>
  <c r="B67" i="2"/>
  <c r="G67" i="2"/>
  <c r="H67" i="2"/>
  <c r="M67" i="2"/>
  <c r="N67" i="2"/>
  <c r="A68" i="2"/>
  <c r="B68" i="2"/>
  <c r="G68" i="2"/>
  <c r="H68" i="2"/>
  <c r="M68" i="2"/>
  <c r="N68" i="2"/>
  <c r="A69" i="2"/>
  <c r="B69" i="2"/>
  <c r="G69" i="2"/>
  <c r="H69" i="2"/>
  <c r="M69" i="2"/>
  <c r="N69" i="2"/>
  <c r="A72" i="2"/>
  <c r="B72" i="2"/>
  <c r="G72" i="2"/>
  <c r="M384" i="4" s="1"/>
  <c r="H72" i="2"/>
  <c r="M72" i="2"/>
  <c r="N72" i="2"/>
  <c r="A73" i="2"/>
  <c r="B73" i="2"/>
  <c r="G73" i="2"/>
  <c r="H73" i="2"/>
  <c r="M73" i="2"/>
  <c r="N73" i="2"/>
  <c r="A74" i="2"/>
  <c r="B74" i="2"/>
  <c r="G74" i="2"/>
  <c r="H74" i="2"/>
  <c r="M74" i="2"/>
  <c r="N74" i="2"/>
  <c r="A75" i="2"/>
  <c r="B75" i="2"/>
  <c r="G75" i="2"/>
  <c r="M388" i="4" s="1"/>
  <c r="H75" i="2"/>
  <c r="M75" i="2"/>
  <c r="N75" i="2"/>
  <c r="A76" i="2"/>
  <c r="B76" i="2"/>
  <c r="G76" i="2"/>
  <c r="H76" i="2"/>
  <c r="M76" i="2"/>
  <c r="N76" i="2"/>
  <c r="A77" i="2"/>
  <c r="B77" i="2"/>
  <c r="G77" i="2"/>
  <c r="H77" i="2"/>
  <c r="M77" i="2"/>
  <c r="N77" i="2"/>
  <c r="G1" i="15"/>
  <c r="G2" i="15"/>
  <c r="H5" i="15"/>
  <c r="A8" i="15"/>
  <c r="B8" i="15"/>
  <c r="G8" i="15"/>
  <c r="H8" i="15"/>
  <c r="M8" i="15"/>
  <c r="L45" i="4" s="1"/>
  <c r="D44" i="19" s="1"/>
  <c r="N8" i="15"/>
  <c r="A9" i="15"/>
  <c r="B9" i="15"/>
  <c r="G9" i="15"/>
  <c r="H9" i="15"/>
  <c r="M9" i="15"/>
  <c r="N9" i="15"/>
  <c r="A10" i="15"/>
  <c r="B10" i="15"/>
  <c r="G10" i="15"/>
  <c r="H10" i="15"/>
  <c r="M10" i="15"/>
  <c r="N10" i="15"/>
  <c r="A11" i="15"/>
  <c r="B11" i="15"/>
  <c r="G11" i="15"/>
  <c r="H11" i="15"/>
  <c r="M11" i="15"/>
  <c r="N11" i="15"/>
  <c r="A12" i="15"/>
  <c r="B12" i="15"/>
  <c r="G12" i="15"/>
  <c r="H12" i="15"/>
  <c r="M12" i="15"/>
  <c r="N12" i="15"/>
  <c r="A13" i="15"/>
  <c r="B13" i="15"/>
  <c r="G13" i="15"/>
  <c r="H13" i="15"/>
  <c r="M13" i="15"/>
  <c r="N13" i="15"/>
  <c r="A16" i="15"/>
  <c r="B16" i="15"/>
  <c r="G16" i="15"/>
  <c r="H16" i="15"/>
  <c r="M16" i="15"/>
  <c r="N16" i="15"/>
  <c r="A17" i="15"/>
  <c r="B17" i="15"/>
  <c r="G17" i="15"/>
  <c r="H17" i="15"/>
  <c r="M17" i="15"/>
  <c r="N17" i="15"/>
  <c r="A18" i="15"/>
  <c r="B18" i="15"/>
  <c r="G18" i="15"/>
  <c r="H18" i="15"/>
  <c r="M18" i="15"/>
  <c r="N18" i="15"/>
  <c r="A19" i="15"/>
  <c r="B19" i="15"/>
  <c r="G19" i="15"/>
  <c r="H19" i="15"/>
  <c r="M19" i="15"/>
  <c r="N19" i="15"/>
  <c r="A20" i="15"/>
  <c r="B20" i="15"/>
  <c r="G20" i="15"/>
  <c r="H20" i="15"/>
  <c r="M20" i="15"/>
  <c r="N20" i="15"/>
  <c r="A21" i="15"/>
  <c r="B21" i="15"/>
  <c r="G21" i="15"/>
  <c r="H21" i="15"/>
  <c r="M21" i="15"/>
  <c r="N21" i="15"/>
  <c r="A24" i="15"/>
  <c r="L105" i="4" s="1"/>
  <c r="G104" i="19" s="1"/>
  <c r="B24" i="15"/>
  <c r="G24" i="15"/>
  <c r="L120" i="4" s="1"/>
  <c r="H24" i="15"/>
  <c r="M24" i="15"/>
  <c r="N24" i="15"/>
  <c r="A25" i="15"/>
  <c r="B25" i="15"/>
  <c r="G25" i="15"/>
  <c r="H25" i="15"/>
  <c r="M25" i="15"/>
  <c r="N25" i="15"/>
  <c r="A26" i="15"/>
  <c r="B26" i="15"/>
  <c r="G26" i="15"/>
  <c r="H26" i="15"/>
  <c r="M26" i="15"/>
  <c r="N26" i="15"/>
  <c r="A27" i="15"/>
  <c r="B27" i="15"/>
  <c r="G27" i="15"/>
  <c r="H27" i="15"/>
  <c r="M27" i="15"/>
  <c r="N27" i="15"/>
  <c r="A28" i="15"/>
  <c r="B28" i="15"/>
  <c r="G28" i="15"/>
  <c r="H28" i="15"/>
  <c r="M28" i="15"/>
  <c r="N28" i="15"/>
  <c r="A29" i="15"/>
  <c r="B29" i="15"/>
  <c r="G29" i="15"/>
  <c r="H29" i="15"/>
  <c r="M29" i="15"/>
  <c r="N29" i="15"/>
  <c r="A32" i="15"/>
  <c r="B32" i="15"/>
  <c r="G32" i="15"/>
  <c r="H32" i="15"/>
  <c r="M32" i="15"/>
  <c r="L180" i="4" s="1"/>
  <c r="J171" i="19" s="1"/>
  <c r="N32" i="15"/>
  <c r="A33" i="15"/>
  <c r="B33" i="15"/>
  <c r="G33" i="15"/>
  <c r="H33" i="15"/>
  <c r="M33" i="15"/>
  <c r="N33" i="15"/>
  <c r="A34" i="15"/>
  <c r="B34" i="15"/>
  <c r="G34" i="15"/>
  <c r="H34" i="15"/>
  <c r="M34" i="15"/>
  <c r="N34" i="15"/>
  <c r="A35" i="15"/>
  <c r="B35" i="15"/>
  <c r="G35" i="15"/>
  <c r="H35" i="15"/>
  <c r="M35" i="15"/>
  <c r="N35" i="15"/>
  <c r="A36" i="15"/>
  <c r="B36" i="15"/>
  <c r="G36" i="15"/>
  <c r="H36" i="15"/>
  <c r="M36" i="15"/>
  <c r="N36" i="15"/>
  <c r="A37" i="15"/>
  <c r="B37" i="15"/>
  <c r="G37" i="15"/>
  <c r="H37" i="15"/>
  <c r="M37" i="15"/>
  <c r="N37" i="15"/>
  <c r="A40" i="15"/>
  <c r="B40" i="15"/>
  <c r="G40" i="15"/>
  <c r="L210" i="4" s="1"/>
  <c r="H40" i="15"/>
  <c r="M40" i="15"/>
  <c r="N40" i="15"/>
  <c r="A41" i="15"/>
  <c r="B41" i="15"/>
  <c r="G41" i="15"/>
  <c r="H41" i="15"/>
  <c r="M41" i="15"/>
  <c r="N41" i="15"/>
  <c r="A42" i="15"/>
  <c r="B42" i="15"/>
  <c r="G42" i="15"/>
  <c r="H42" i="15"/>
  <c r="M42" i="15"/>
  <c r="N42" i="15"/>
  <c r="A43" i="15"/>
  <c r="B43" i="15"/>
  <c r="G43" i="15"/>
  <c r="H43" i="15"/>
  <c r="M43" i="15"/>
  <c r="N43" i="15"/>
  <c r="A44" i="15"/>
  <c r="B44" i="15"/>
  <c r="G44" i="15"/>
  <c r="H44" i="15"/>
  <c r="M44" i="15"/>
  <c r="N44" i="15"/>
  <c r="A45" i="15"/>
  <c r="B45" i="15"/>
  <c r="G45" i="15"/>
  <c r="H45" i="15"/>
  <c r="M45" i="15"/>
  <c r="N45" i="15"/>
  <c r="A48" i="15"/>
  <c r="L240" i="4" s="1"/>
  <c r="N236" i="19" s="1"/>
  <c r="B48" i="15"/>
  <c r="G48" i="15"/>
  <c r="H48" i="15"/>
  <c r="M48" i="15"/>
  <c r="N48" i="15"/>
  <c r="A49" i="15"/>
  <c r="B49" i="15"/>
  <c r="G49" i="15"/>
  <c r="H49" i="15"/>
  <c r="M49" i="15"/>
  <c r="N49" i="15"/>
  <c r="A50" i="15"/>
  <c r="B50" i="15"/>
  <c r="G50" i="15"/>
  <c r="H50" i="15"/>
  <c r="M50" i="15"/>
  <c r="N50" i="15"/>
  <c r="A51" i="15"/>
  <c r="B51" i="15"/>
  <c r="G51" i="15"/>
  <c r="H51" i="15"/>
  <c r="M51" i="15"/>
  <c r="N51" i="15"/>
  <c r="A52" i="15"/>
  <c r="B52" i="15"/>
  <c r="G52" i="15"/>
  <c r="H52" i="15"/>
  <c r="M52" i="15"/>
  <c r="N52" i="15"/>
  <c r="A53" i="15"/>
  <c r="B53" i="15"/>
  <c r="G53" i="15"/>
  <c r="H53" i="15"/>
  <c r="M53" i="15"/>
  <c r="N53" i="15"/>
  <c r="A56" i="15"/>
  <c r="B56" i="15"/>
  <c r="G56" i="15"/>
  <c r="L300" i="4" s="1"/>
  <c r="L292" i="19" s="1"/>
  <c r="H56" i="15"/>
  <c r="M56" i="15"/>
  <c r="N56" i="15"/>
  <c r="A57" i="15"/>
  <c r="B57" i="15"/>
  <c r="G57" i="15"/>
  <c r="H57" i="15"/>
  <c r="M57" i="15"/>
  <c r="N57" i="15"/>
  <c r="A58" i="15"/>
  <c r="B58" i="15"/>
  <c r="G58" i="15"/>
  <c r="H58" i="15"/>
  <c r="M58" i="15"/>
  <c r="N58" i="15"/>
  <c r="A59" i="15"/>
  <c r="B59" i="15"/>
  <c r="G59" i="15"/>
  <c r="H59" i="15"/>
  <c r="M59" i="15"/>
  <c r="N59" i="15"/>
  <c r="A60" i="15"/>
  <c r="B60" i="15"/>
  <c r="G60" i="15"/>
  <c r="H60" i="15"/>
  <c r="M60" i="15"/>
  <c r="N60" i="15"/>
  <c r="A61" i="15"/>
  <c r="B61" i="15"/>
  <c r="G61" i="15"/>
  <c r="H61" i="15"/>
  <c r="M61" i="15"/>
  <c r="N61" i="15"/>
  <c r="A64" i="15"/>
  <c r="L330" i="4" s="1"/>
  <c r="I326" i="19" s="1"/>
  <c r="B64" i="15"/>
  <c r="G64" i="15"/>
  <c r="H64" i="15"/>
  <c r="M64" i="15"/>
  <c r="N64" i="15"/>
  <c r="A65" i="15"/>
  <c r="B65" i="15"/>
  <c r="G65" i="15"/>
  <c r="H65" i="15"/>
  <c r="M65" i="15"/>
  <c r="N65" i="15"/>
  <c r="A66" i="15"/>
  <c r="B66" i="15"/>
  <c r="G66" i="15"/>
  <c r="H66" i="15"/>
  <c r="M66" i="15"/>
  <c r="N66" i="15"/>
  <c r="A67" i="15"/>
  <c r="B67" i="15"/>
  <c r="G67" i="15"/>
  <c r="H67" i="15"/>
  <c r="M67" i="15"/>
  <c r="N67" i="15"/>
  <c r="A68" i="15"/>
  <c r="B68" i="15"/>
  <c r="G68" i="15"/>
  <c r="H68" i="15"/>
  <c r="M68" i="15"/>
  <c r="N68" i="15"/>
  <c r="A69" i="15"/>
  <c r="B69" i="15"/>
  <c r="G69" i="15"/>
  <c r="H69" i="15"/>
  <c r="M69" i="15"/>
  <c r="N69" i="15"/>
  <c r="A72" i="15"/>
  <c r="L375" i="4" s="1"/>
  <c r="H370" i="19" s="1"/>
  <c r="B72" i="15"/>
  <c r="G72" i="15"/>
  <c r="L387" i="4" s="1"/>
  <c r="L379" i="19" s="1"/>
  <c r="H72" i="15"/>
  <c r="M72" i="15"/>
  <c r="N72" i="15"/>
  <c r="A73" i="15"/>
  <c r="B73" i="15"/>
  <c r="G73" i="15"/>
  <c r="H73" i="15"/>
  <c r="M73" i="15"/>
  <c r="N73" i="15"/>
  <c r="A74" i="15"/>
  <c r="B74" i="15"/>
  <c r="G74" i="15"/>
  <c r="H74" i="15"/>
  <c r="M74" i="15"/>
  <c r="N74" i="15"/>
  <c r="A75" i="15"/>
  <c r="B75" i="15"/>
  <c r="G75" i="15"/>
  <c r="H75" i="15"/>
  <c r="M75" i="15"/>
  <c r="N75" i="15"/>
  <c r="A76" i="15"/>
  <c r="B76" i="15"/>
  <c r="G76" i="15"/>
  <c r="H76" i="15"/>
  <c r="M76" i="15"/>
  <c r="N76" i="15"/>
  <c r="A77" i="15"/>
  <c r="B77" i="15"/>
  <c r="G77" i="15"/>
  <c r="H77" i="15"/>
  <c r="M77" i="15"/>
  <c r="N77" i="15"/>
  <c r="G1" i="14"/>
  <c r="G2" i="14"/>
  <c r="H5" i="14"/>
  <c r="A8" i="14"/>
  <c r="B8" i="14"/>
  <c r="G8" i="14"/>
  <c r="H8" i="14"/>
  <c r="M8" i="14"/>
  <c r="N8" i="14"/>
  <c r="A9" i="14"/>
  <c r="B9" i="14"/>
  <c r="G9" i="14"/>
  <c r="H9" i="14"/>
  <c r="M9" i="14"/>
  <c r="N9" i="14"/>
  <c r="A10" i="14"/>
  <c r="B10" i="14"/>
  <c r="G10" i="14"/>
  <c r="H10" i="14"/>
  <c r="M10" i="14"/>
  <c r="N10" i="14"/>
  <c r="A11" i="14"/>
  <c r="B11" i="14"/>
  <c r="G11" i="14"/>
  <c r="H11" i="14"/>
  <c r="M11" i="14"/>
  <c r="N11" i="14"/>
  <c r="A12" i="14"/>
  <c r="B12" i="14"/>
  <c r="G12" i="14"/>
  <c r="H12" i="14"/>
  <c r="M12" i="14"/>
  <c r="N12" i="14"/>
  <c r="A13" i="14"/>
  <c r="B13" i="14"/>
  <c r="G13" i="14"/>
  <c r="H13" i="14"/>
  <c r="M13" i="14"/>
  <c r="N13" i="14"/>
  <c r="A16" i="14"/>
  <c r="B16" i="14"/>
  <c r="G16" i="14"/>
  <c r="K68" i="4" s="1"/>
  <c r="I64" i="19" s="1"/>
  <c r="H16" i="14"/>
  <c r="M16" i="14"/>
  <c r="N16" i="14"/>
  <c r="A17" i="14"/>
  <c r="B17" i="14"/>
  <c r="G17" i="14"/>
  <c r="H17" i="14"/>
  <c r="M17" i="14"/>
  <c r="N17" i="14"/>
  <c r="A18" i="14"/>
  <c r="B18" i="14"/>
  <c r="G18" i="14"/>
  <c r="H18" i="14"/>
  <c r="M18" i="14"/>
  <c r="N18" i="14"/>
  <c r="A19" i="14"/>
  <c r="B19" i="14"/>
  <c r="G19" i="14"/>
  <c r="H19" i="14"/>
  <c r="M19" i="14"/>
  <c r="N19" i="14"/>
  <c r="A20" i="14"/>
  <c r="B20" i="14"/>
  <c r="G20" i="14"/>
  <c r="H20" i="14"/>
  <c r="M20" i="14"/>
  <c r="N20" i="14"/>
  <c r="A21" i="14"/>
  <c r="B21" i="14"/>
  <c r="G21" i="14"/>
  <c r="H21" i="14"/>
  <c r="M21" i="14"/>
  <c r="N21" i="14"/>
  <c r="A24" i="14"/>
  <c r="K98" i="4" s="1"/>
  <c r="N94" i="19" s="1"/>
  <c r="B24" i="14"/>
  <c r="G24" i="14"/>
  <c r="H24" i="14"/>
  <c r="M24" i="14"/>
  <c r="N24" i="14"/>
  <c r="A25" i="14"/>
  <c r="B25" i="14"/>
  <c r="G25" i="14"/>
  <c r="H25" i="14"/>
  <c r="M25" i="14"/>
  <c r="N25" i="14"/>
  <c r="A26" i="14"/>
  <c r="B26" i="14"/>
  <c r="G26" i="14"/>
  <c r="K116" i="4" s="1"/>
  <c r="H26" i="14"/>
  <c r="M26" i="14"/>
  <c r="N26" i="14"/>
  <c r="A27" i="14"/>
  <c r="B27" i="14"/>
  <c r="G27" i="14"/>
  <c r="H27" i="14"/>
  <c r="M27" i="14"/>
  <c r="N27" i="14"/>
  <c r="A28" i="14"/>
  <c r="B28" i="14"/>
  <c r="G28" i="14"/>
  <c r="H28" i="14"/>
  <c r="M28" i="14"/>
  <c r="N28" i="14"/>
  <c r="A29" i="14"/>
  <c r="B29" i="14"/>
  <c r="G29" i="14"/>
  <c r="H29" i="14"/>
  <c r="M29" i="14"/>
  <c r="N29" i="14"/>
  <c r="A32" i="14"/>
  <c r="B32" i="14"/>
  <c r="G32" i="14"/>
  <c r="H32" i="14"/>
  <c r="M32" i="14"/>
  <c r="N32" i="14"/>
  <c r="A33" i="14"/>
  <c r="B33" i="14"/>
  <c r="G33" i="14"/>
  <c r="H33" i="14"/>
  <c r="M33" i="14"/>
  <c r="K176" i="4" s="1"/>
  <c r="D170" i="19" s="1"/>
  <c r="N33" i="14"/>
  <c r="A34" i="14"/>
  <c r="B34" i="14"/>
  <c r="G34" i="14"/>
  <c r="H34" i="14"/>
  <c r="M34" i="14"/>
  <c r="N34" i="14"/>
  <c r="A35" i="14"/>
  <c r="B35" i="14"/>
  <c r="G35" i="14"/>
  <c r="H35" i="14"/>
  <c r="M35" i="14"/>
  <c r="N35" i="14"/>
  <c r="A36" i="14"/>
  <c r="B36" i="14"/>
  <c r="G36" i="14"/>
  <c r="H36" i="14"/>
  <c r="M36" i="14"/>
  <c r="N36" i="14"/>
  <c r="A37" i="14"/>
  <c r="B37" i="14"/>
  <c r="G37" i="14"/>
  <c r="H37" i="14"/>
  <c r="M37" i="14"/>
  <c r="N37" i="14"/>
  <c r="A40" i="14"/>
  <c r="K188" i="4" s="1"/>
  <c r="B40" i="14"/>
  <c r="G40" i="14"/>
  <c r="K203" i="4" s="1"/>
  <c r="H40" i="14"/>
  <c r="M40" i="14"/>
  <c r="N40" i="14"/>
  <c r="A41" i="14"/>
  <c r="B41" i="14"/>
  <c r="G41" i="14"/>
  <c r="H41" i="14"/>
  <c r="M41" i="14"/>
  <c r="N41" i="14"/>
  <c r="A42" i="14"/>
  <c r="B42" i="14"/>
  <c r="G42" i="14"/>
  <c r="H42" i="14"/>
  <c r="M42" i="14"/>
  <c r="N42" i="14"/>
  <c r="A43" i="14"/>
  <c r="B43" i="14"/>
  <c r="G43" i="14"/>
  <c r="H43" i="14"/>
  <c r="M43" i="14"/>
  <c r="N43" i="14"/>
  <c r="A44" i="14"/>
  <c r="B44" i="14"/>
  <c r="G44" i="14"/>
  <c r="H44" i="14"/>
  <c r="M44" i="14"/>
  <c r="N44" i="14"/>
  <c r="A45" i="14"/>
  <c r="B45" i="14"/>
  <c r="G45" i="14"/>
  <c r="H45" i="14"/>
  <c r="M45" i="14"/>
  <c r="N45" i="14"/>
  <c r="A48" i="14"/>
  <c r="B48" i="14"/>
  <c r="G48" i="14"/>
  <c r="K248" i="4" s="1"/>
  <c r="N246" i="19" s="1"/>
  <c r="H48" i="14"/>
  <c r="M48" i="14"/>
  <c r="K263" i="4" s="1"/>
  <c r="N48" i="14"/>
  <c r="A49" i="14"/>
  <c r="K234" i="4" s="1"/>
  <c r="I233" i="19" s="1"/>
  <c r="B49" i="14"/>
  <c r="G49" i="14"/>
  <c r="H49" i="14"/>
  <c r="M49" i="14"/>
  <c r="N49" i="14"/>
  <c r="A50" i="14"/>
  <c r="B50" i="14"/>
  <c r="G50" i="14"/>
  <c r="H50" i="14"/>
  <c r="M50" i="14"/>
  <c r="N50" i="14"/>
  <c r="A51" i="14"/>
  <c r="B51" i="14"/>
  <c r="G51" i="14"/>
  <c r="H51" i="14"/>
  <c r="M51" i="14"/>
  <c r="N51" i="14"/>
  <c r="A52" i="14"/>
  <c r="B52" i="14"/>
  <c r="G52" i="14"/>
  <c r="H52" i="14"/>
  <c r="M52" i="14"/>
  <c r="N52" i="14"/>
  <c r="A53" i="14"/>
  <c r="B53" i="14"/>
  <c r="G53" i="14"/>
  <c r="H53" i="14"/>
  <c r="M53" i="14"/>
  <c r="N53" i="14"/>
  <c r="A56" i="14"/>
  <c r="B56" i="14"/>
  <c r="G56" i="14"/>
  <c r="H56" i="14"/>
  <c r="M56" i="14"/>
  <c r="K308" i="4" s="1"/>
  <c r="J311" i="19" s="1"/>
  <c r="N56" i="14"/>
  <c r="A57" i="14"/>
  <c r="B57" i="14"/>
  <c r="G57" i="14"/>
  <c r="H57" i="14"/>
  <c r="M57" i="14"/>
  <c r="N57" i="14"/>
  <c r="A58" i="14"/>
  <c r="B58" i="14"/>
  <c r="G58" i="14"/>
  <c r="H58" i="14"/>
  <c r="M58" i="14"/>
  <c r="N58" i="14"/>
  <c r="A59" i="14"/>
  <c r="B59" i="14"/>
  <c r="G59" i="14"/>
  <c r="H59" i="14"/>
  <c r="M59" i="14"/>
  <c r="N59" i="14"/>
  <c r="A60" i="14"/>
  <c r="B60" i="14"/>
  <c r="G60" i="14"/>
  <c r="H60" i="14"/>
  <c r="M60" i="14"/>
  <c r="N60" i="14"/>
  <c r="A61" i="14"/>
  <c r="B61" i="14"/>
  <c r="G61" i="14"/>
  <c r="H61" i="14"/>
  <c r="M61" i="14"/>
  <c r="N61" i="14"/>
  <c r="A64" i="14"/>
  <c r="B64" i="14"/>
  <c r="G64" i="14"/>
  <c r="K338" i="4" s="1"/>
  <c r="H64" i="14"/>
  <c r="M64" i="14"/>
  <c r="K353" i="4" s="1"/>
  <c r="H359" i="19" s="1"/>
  <c r="N64" i="14"/>
  <c r="A65" i="14"/>
  <c r="B65" i="14"/>
  <c r="G65" i="14"/>
  <c r="H65" i="14"/>
  <c r="M65" i="14"/>
  <c r="K354" i="4" s="1"/>
  <c r="N65" i="14"/>
  <c r="A66" i="14"/>
  <c r="B66" i="14"/>
  <c r="G66" i="14"/>
  <c r="H66" i="14"/>
  <c r="M66" i="14"/>
  <c r="N66" i="14"/>
  <c r="A67" i="14"/>
  <c r="B67" i="14"/>
  <c r="G67" i="14"/>
  <c r="H67" i="14"/>
  <c r="M67" i="14"/>
  <c r="N67" i="14"/>
  <c r="A68" i="14"/>
  <c r="B68" i="14"/>
  <c r="G68" i="14"/>
  <c r="H68" i="14"/>
  <c r="M68" i="14"/>
  <c r="N68" i="14"/>
  <c r="A69" i="14"/>
  <c r="B69" i="14"/>
  <c r="G69" i="14"/>
  <c r="H69" i="14"/>
  <c r="M69" i="14"/>
  <c r="N69" i="14"/>
  <c r="A72" i="14"/>
  <c r="B72" i="14"/>
  <c r="G72" i="14"/>
  <c r="K383" i="4" s="1"/>
  <c r="H72" i="14"/>
  <c r="M72" i="14"/>
  <c r="N72" i="14"/>
  <c r="A73" i="14"/>
  <c r="K369" i="4" s="1"/>
  <c r="B73" i="14"/>
  <c r="G73" i="14"/>
  <c r="H73" i="14"/>
  <c r="M73" i="14"/>
  <c r="N73" i="14"/>
  <c r="A74" i="14"/>
  <c r="B74" i="14"/>
  <c r="G74" i="14"/>
  <c r="H74" i="14"/>
  <c r="M74" i="14"/>
  <c r="N74" i="14"/>
  <c r="A75" i="14"/>
  <c r="B75" i="14"/>
  <c r="G75" i="14"/>
  <c r="H75" i="14"/>
  <c r="M75" i="14"/>
  <c r="N75" i="14"/>
  <c r="A76" i="14"/>
  <c r="B76" i="14"/>
  <c r="G76" i="14"/>
  <c r="H76" i="14"/>
  <c r="M76" i="14"/>
  <c r="N76" i="14"/>
  <c r="A77" i="14"/>
  <c r="B77" i="14"/>
  <c r="G77" i="14"/>
  <c r="H77" i="14"/>
  <c r="M77" i="14"/>
  <c r="N77" i="14"/>
  <c r="G1" i="13"/>
  <c r="G2" i="13"/>
  <c r="H5" i="13"/>
  <c r="A8" i="13"/>
  <c r="B8" i="13"/>
  <c r="G8" i="13"/>
  <c r="H8" i="13"/>
  <c r="M8" i="13"/>
  <c r="J44" i="4" s="1"/>
  <c r="N8" i="13"/>
  <c r="A9" i="13"/>
  <c r="B9" i="13"/>
  <c r="G9" i="13"/>
  <c r="H9" i="13"/>
  <c r="M9" i="13"/>
  <c r="N9" i="13"/>
  <c r="A10" i="13"/>
  <c r="B10" i="13"/>
  <c r="G10" i="13"/>
  <c r="H10" i="13"/>
  <c r="M10" i="13"/>
  <c r="N10" i="13"/>
  <c r="A11" i="13"/>
  <c r="B11" i="13"/>
  <c r="G11" i="13"/>
  <c r="H11" i="13"/>
  <c r="M11" i="13"/>
  <c r="N11" i="13"/>
  <c r="A12" i="13"/>
  <c r="B12" i="13"/>
  <c r="G12" i="13"/>
  <c r="H12" i="13"/>
  <c r="M12" i="13"/>
  <c r="N12" i="13"/>
  <c r="A13" i="13"/>
  <c r="B13" i="13"/>
  <c r="G13" i="13"/>
  <c r="H13" i="13"/>
  <c r="M13" i="13"/>
  <c r="N13" i="13"/>
  <c r="A16" i="13"/>
  <c r="B16" i="13"/>
  <c r="G16" i="13"/>
  <c r="H16" i="13"/>
  <c r="M16" i="13"/>
  <c r="N16" i="13"/>
  <c r="A17" i="13"/>
  <c r="B17" i="13"/>
  <c r="G17" i="13"/>
  <c r="H17" i="13"/>
  <c r="M17" i="13"/>
  <c r="N17" i="13"/>
  <c r="A18" i="13"/>
  <c r="B18" i="13"/>
  <c r="G18" i="13"/>
  <c r="H18" i="13"/>
  <c r="M18" i="13"/>
  <c r="N18" i="13"/>
  <c r="A19" i="13"/>
  <c r="B19" i="13"/>
  <c r="G19" i="13"/>
  <c r="H19" i="13"/>
  <c r="M19" i="13"/>
  <c r="N19" i="13"/>
  <c r="A20" i="13"/>
  <c r="B20" i="13"/>
  <c r="G20" i="13"/>
  <c r="H20" i="13"/>
  <c r="M20" i="13"/>
  <c r="N20" i="13"/>
  <c r="A21" i="13"/>
  <c r="B21" i="13"/>
  <c r="G21" i="13"/>
  <c r="H21" i="13"/>
  <c r="M21" i="13"/>
  <c r="N21" i="13"/>
  <c r="A24" i="13"/>
  <c r="B24" i="13"/>
  <c r="G24" i="13"/>
  <c r="H24" i="13"/>
  <c r="M24" i="13"/>
  <c r="J135" i="4" s="1"/>
  <c r="N24" i="13"/>
  <c r="A25" i="13"/>
  <c r="B25" i="13"/>
  <c r="G25" i="13"/>
  <c r="H25" i="13"/>
  <c r="M25" i="13"/>
  <c r="N25" i="13"/>
  <c r="A26" i="13"/>
  <c r="B26" i="13"/>
  <c r="G26" i="13"/>
  <c r="H26" i="13"/>
  <c r="M26" i="13"/>
  <c r="N26" i="13"/>
  <c r="A27" i="13"/>
  <c r="B27" i="13"/>
  <c r="G27" i="13"/>
  <c r="H27" i="13"/>
  <c r="M27" i="13"/>
  <c r="N27" i="13"/>
  <c r="A28" i="13"/>
  <c r="B28" i="13"/>
  <c r="G28" i="13"/>
  <c r="H28" i="13"/>
  <c r="M28" i="13"/>
  <c r="N28" i="13"/>
  <c r="A29" i="13"/>
  <c r="B29" i="13"/>
  <c r="G29" i="13"/>
  <c r="H29" i="13"/>
  <c r="M29" i="13"/>
  <c r="N29" i="13"/>
  <c r="A32" i="13"/>
  <c r="B32" i="13"/>
  <c r="G32" i="13"/>
  <c r="H32" i="13"/>
  <c r="M32" i="13"/>
  <c r="N32" i="13"/>
  <c r="A33" i="13"/>
  <c r="B33" i="13"/>
  <c r="G33" i="13"/>
  <c r="H33" i="13"/>
  <c r="M33" i="13"/>
  <c r="N33" i="13"/>
  <c r="A34" i="13"/>
  <c r="B34" i="13"/>
  <c r="G34" i="13"/>
  <c r="H34" i="13"/>
  <c r="M34" i="13"/>
  <c r="N34" i="13"/>
  <c r="A35" i="13"/>
  <c r="B35" i="13"/>
  <c r="G35" i="13"/>
  <c r="H35" i="13"/>
  <c r="M35" i="13"/>
  <c r="N35" i="13"/>
  <c r="A36" i="13"/>
  <c r="B36" i="13"/>
  <c r="G36" i="13"/>
  <c r="H36" i="13"/>
  <c r="M36" i="13"/>
  <c r="N36" i="13"/>
  <c r="A37" i="13"/>
  <c r="B37" i="13"/>
  <c r="G37" i="13"/>
  <c r="H37" i="13"/>
  <c r="M37" i="13"/>
  <c r="N37" i="13"/>
  <c r="A40" i="13"/>
  <c r="J195" i="4" s="1"/>
  <c r="B40" i="13"/>
  <c r="G40" i="13"/>
  <c r="H40" i="13"/>
  <c r="M40" i="13"/>
  <c r="J225" i="4" s="1"/>
  <c r="N40" i="13"/>
  <c r="A41" i="13"/>
  <c r="B41" i="13"/>
  <c r="G41" i="13"/>
  <c r="H41" i="13"/>
  <c r="M41" i="13"/>
  <c r="N41" i="13"/>
  <c r="A42" i="13"/>
  <c r="B42" i="13"/>
  <c r="G42" i="13"/>
  <c r="H42" i="13"/>
  <c r="M42" i="13"/>
  <c r="N42" i="13"/>
  <c r="A43" i="13"/>
  <c r="B43" i="13"/>
  <c r="G43" i="13"/>
  <c r="H43" i="13"/>
  <c r="M43" i="13"/>
  <c r="N43" i="13"/>
  <c r="A44" i="13"/>
  <c r="B44" i="13"/>
  <c r="G44" i="13"/>
  <c r="H44" i="13"/>
  <c r="M44" i="13"/>
  <c r="N44" i="13"/>
  <c r="A45" i="13"/>
  <c r="B45" i="13"/>
  <c r="G45" i="13"/>
  <c r="H45" i="13"/>
  <c r="M45" i="13"/>
  <c r="N45" i="13"/>
  <c r="A48" i="13"/>
  <c r="B48" i="13"/>
  <c r="G48" i="13"/>
  <c r="H48" i="13"/>
  <c r="M48" i="13"/>
  <c r="J270" i="4" s="1"/>
  <c r="N48" i="13"/>
  <c r="A49" i="13"/>
  <c r="B49" i="13"/>
  <c r="G49" i="13"/>
  <c r="H49" i="13"/>
  <c r="M49" i="13"/>
  <c r="N49" i="13"/>
  <c r="A50" i="13"/>
  <c r="B50" i="13"/>
  <c r="G50" i="13"/>
  <c r="H50" i="13"/>
  <c r="M50" i="13"/>
  <c r="N50" i="13"/>
  <c r="A51" i="13"/>
  <c r="B51" i="13"/>
  <c r="G51" i="13"/>
  <c r="H51" i="13"/>
  <c r="M51" i="13"/>
  <c r="N51" i="13"/>
  <c r="A52" i="13"/>
  <c r="B52" i="13"/>
  <c r="G52" i="13"/>
  <c r="H52" i="13"/>
  <c r="M52" i="13"/>
  <c r="N52" i="13"/>
  <c r="A53" i="13"/>
  <c r="B53" i="13"/>
  <c r="G53" i="13"/>
  <c r="H53" i="13"/>
  <c r="M53" i="13"/>
  <c r="N53" i="13"/>
  <c r="A56" i="13"/>
  <c r="B56" i="13"/>
  <c r="G56" i="13"/>
  <c r="H56" i="13"/>
  <c r="M56" i="13"/>
  <c r="N56" i="13"/>
  <c r="A57" i="13"/>
  <c r="B57" i="13"/>
  <c r="G57" i="13"/>
  <c r="H57" i="13"/>
  <c r="M57" i="13"/>
  <c r="N57" i="13"/>
  <c r="A58" i="13"/>
  <c r="B58" i="13"/>
  <c r="G58" i="13"/>
  <c r="H58" i="13"/>
  <c r="M58" i="13"/>
  <c r="N58" i="13"/>
  <c r="A59" i="13"/>
  <c r="B59" i="13"/>
  <c r="G59" i="13"/>
  <c r="H59" i="13"/>
  <c r="M59" i="13"/>
  <c r="N59" i="13"/>
  <c r="A60" i="13"/>
  <c r="B60" i="13"/>
  <c r="G60" i="13"/>
  <c r="H60" i="13"/>
  <c r="M60" i="13"/>
  <c r="N60" i="13"/>
  <c r="A61" i="13"/>
  <c r="B61" i="13"/>
  <c r="G61" i="13"/>
  <c r="H61" i="13"/>
  <c r="M61" i="13"/>
  <c r="N61" i="13"/>
  <c r="A64" i="13"/>
  <c r="B64" i="13"/>
  <c r="G64" i="13"/>
  <c r="J345" i="4" s="1"/>
  <c r="H64" i="13"/>
  <c r="M64" i="13"/>
  <c r="N64" i="13"/>
  <c r="A65" i="13"/>
  <c r="B65" i="13"/>
  <c r="G65" i="13"/>
  <c r="H65" i="13"/>
  <c r="M65" i="13"/>
  <c r="N65" i="13"/>
  <c r="A66" i="13"/>
  <c r="B66" i="13"/>
  <c r="G66" i="13"/>
  <c r="H66" i="13"/>
  <c r="M66" i="13"/>
  <c r="N66" i="13"/>
  <c r="A67" i="13"/>
  <c r="B67" i="13"/>
  <c r="G67" i="13"/>
  <c r="H67" i="13"/>
  <c r="M67" i="13"/>
  <c r="N67" i="13"/>
  <c r="A68" i="13"/>
  <c r="B68" i="13"/>
  <c r="G68" i="13"/>
  <c r="H68" i="13"/>
  <c r="M68" i="13"/>
  <c r="N68" i="13"/>
  <c r="A69" i="13"/>
  <c r="B69" i="13"/>
  <c r="G69" i="13"/>
  <c r="H69" i="13"/>
  <c r="M69" i="13"/>
  <c r="N69" i="13"/>
  <c r="A72" i="13"/>
  <c r="B72" i="13"/>
  <c r="G72" i="13"/>
  <c r="H72" i="13"/>
  <c r="M72" i="13"/>
  <c r="N72" i="13"/>
  <c r="A73" i="13"/>
  <c r="B73" i="13"/>
  <c r="G73" i="13"/>
  <c r="H73" i="13"/>
  <c r="M73" i="13"/>
  <c r="N73" i="13"/>
  <c r="A74" i="13"/>
  <c r="B74" i="13"/>
  <c r="G74" i="13"/>
  <c r="H74" i="13"/>
  <c r="N74" i="13"/>
  <c r="A75" i="13"/>
  <c r="B75" i="13"/>
  <c r="G75" i="13"/>
  <c r="H75" i="13"/>
  <c r="N75" i="13"/>
  <c r="A76" i="13"/>
  <c r="B76" i="13"/>
  <c r="G76" i="13"/>
  <c r="H76" i="13"/>
  <c r="M76" i="13"/>
  <c r="N76" i="13"/>
  <c r="A77" i="13"/>
  <c r="B77" i="13"/>
  <c r="G77" i="13"/>
  <c r="H77" i="13"/>
  <c r="M77" i="13"/>
  <c r="N77" i="13"/>
  <c r="G1" i="12"/>
  <c r="G2" i="12"/>
  <c r="H5" i="12"/>
  <c r="A8" i="12"/>
  <c r="B8" i="12"/>
  <c r="G8" i="12"/>
  <c r="H8" i="12"/>
  <c r="M8" i="12"/>
  <c r="N8" i="12"/>
  <c r="A9" i="12"/>
  <c r="B9" i="12"/>
  <c r="G9" i="12"/>
  <c r="H9" i="12"/>
  <c r="M9" i="12"/>
  <c r="N9" i="12"/>
  <c r="A10" i="12"/>
  <c r="B10" i="12"/>
  <c r="G10" i="12"/>
  <c r="H10" i="12"/>
  <c r="M10" i="12"/>
  <c r="N10" i="12"/>
  <c r="A11" i="12"/>
  <c r="B11" i="12"/>
  <c r="G11" i="12"/>
  <c r="H11" i="12"/>
  <c r="M11" i="12"/>
  <c r="N11" i="12"/>
  <c r="A12" i="12"/>
  <c r="B12" i="12"/>
  <c r="G12" i="12"/>
  <c r="H12" i="12"/>
  <c r="M12" i="12"/>
  <c r="N12" i="12"/>
  <c r="A13" i="12"/>
  <c r="B13" i="12"/>
  <c r="G13" i="12"/>
  <c r="H13" i="12"/>
  <c r="M13" i="12"/>
  <c r="N13" i="12"/>
  <c r="A16" i="12"/>
  <c r="B16" i="12"/>
  <c r="G16" i="12"/>
  <c r="I67" i="4" s="1"/>
  <c r="H16" i="12"/>
  <c r="M16" i="12"/>
  <c r="I82" i="4" s="1"/>
  <c r="N16" i="12"/>
  <c r="A17" i="12"/>
  <c r="B17" i="12"/>
  <c r="G17" i="12"/>
  <c r="H17" i="12"/>
  <c r="M17" i="12"/>
  <c r="I84" i="4" s="1"/>
  <c r="N17" i="12"/>
  <c r="A18" i="12"/>
  <c r="B18" i="12"/>
  <c r="G18" i="12"/>
  <c r="I70" i="4" s="1"/>
  <c r="H18" i="12"/>
  <c r="M18" i="12"/>
  <c r="N18" i="12"/>
  <c r="A19" i="12"/>
  <c r="B19" i="12"/>
  <c r="G19" i="12"/>
  <c r="H19" i="12"/>
  <c r="M19" i="12"/>
  <c r="N19" i="12"/>
  <c r="A20" i="12"/>
  <c r="B20" i="12"/>
  <c r="G20" i="12"/>
  <c r="H20" i="12"/>
  <c r="M20" i="12"/>
  <c r="N20" i="12"/>
  <c r="A21" i="12"/>
  <c r="B21" i="12"/>
  <c r="G21" i="12"/>
  <c r="H21" i="12"/>
  <c r="M21" i="12"/>
  <c r="N21" i="12"/>
  <c r="A24" i="12"/>
  <c r="B24" i="12"/>
  <c r="G24" i="12"/>
  <c r="I113" i="4" s="1"/>
  <c r="C118" i="19" s="1"/>
  <c r="H24" i="12"/>
  <c r="M24" i="12"/>
  <c r="N24" i="12"/>
  <c r="A25" i="12"/>
  <c r="B25" i="12"/>
  <c r="G25" i="12"/>
  <c r="H25" i="12"/>
  <c r="M25" i="12"/>
  <c r="N25" i="12"/>
  <c r="A26" i="12"/>
  <c r="B26" i="12"/>
  <c r="G26" i="12"/>
  <c r="H26" i="12"/>
  <c r="M26" i="12"/>
  <c r="N26" i="12"/>
  <c r="A27" i="12"/>
  <c r="B27" i="12"/>
  <c r="G27" i="12"/>
  <c r="H27" i="12"/>
  <c r="M27" i="12"/>
  <c r="N27" i="12"/>
  <c r="A28" i="12"/>
  <c r="B28" i="12"/>
  <c r="G28" i="12"/>
  <c r="H28" i="12"/>
  <c r="M28" i="12"/>
  <c r="N28" i="12"/>
  <c r="A29" i="12"/>
  <c r="B29" i="12"/>
  <c r="G29" i="12"/>
  <c r="H29" i="12"/>
  <c r="M29" i="12"/>
  <c r="N29" i="12"/>
  <c r="A32" i="12"/>
  <c r="B32" i="12"/>
  <c r="G32" i="12"/>
  <c r="H32" i="12"/>
  <c r="M32" i="12"/>
  <c r="I172" i="4" s="1"/>
  <c r="N32" i="12"/>
  <c r="A33" i="12"/>
  <c r="B33" i="12"/>
  <c r="G33" i="12"/>
  <c r="H33" i="12"/>
  <c r="M33" i="12"/>
  <c r="I174" i="4" s="1"/>
  <c r="N33" i="12"/>
  <c r="A34" i="12"/>
  <c r="B34" i="12"/>
  <c r="G34" i="12"/>
  <c r="H34" i="12"/>
  <c r="M34" i="12"/>
  <c r="N34" i="12"/>
  <c r="A35" i="12"/>
  <c r="B35" i="12"/>
  <c r="G35" i="12"/>
  <c r="H35" i="12"/>
  <c r="M35" i="12"/>
  <c r="N35" i="12"/>
  <c r="A36" i="12"/>
  <c r="B36" i="12"/>
  <c r="G36" i="12"/>
  <c r="H36" i="12"/>
  <c r="M36" i="12"/>
  <c r="N36" i="12"/>
  <c r="A37" i="12"/>
  <c r="B37" i="12"/>
  <c r="G37" i="12"/>
  <c r="H37" i="12"/>
  <c r="M37" i="12"/>
  <c r="N37" i="12"/>
  <c r="A40" i="12"/>
  <c r="B40" i="12"/>
  <c r="G40" i="12"/>
  <c r="I202" i="4" s="1"/>
  <c r="H40" i="12"/>
  <c r="M40" i="12"/>
  <c r="I217" i="4" s="1"/>
  <c r="N40" i="12"/>
  <c r="A41" i="12"/>
  <c r="B41" i="12"/>
  <c r="G41" i="12"/>
  <c r="H41" i="12"/>
  <c r="M41" i="12"/>
  <c r="N41" i="12"/>
  <c r="A42" i="12"/>
  <c r="B42" i="12"/>
  <c r="G42" i="12"/>
  <c r="H42" i="12"/>
  <c r="M42" i="12"/>
  <c r="N42" i="12"/>
  <c r="A43" i="12"/>
  <c r="B43" i="12"/>
  <c r="G43" i="12"/>
  <c r="H43" i="12"/>
  <c r="M43" i="12"/>
  <c r="N43" i="12"/>
  <c r="A44" i="12"/>
  <c r="B44" i="12"/>
  <c r="G44" i="12"/>
  <c r="H44" i="12"/>
  <c r="M44" i="12"/>
  <c r="N44" i="12"/>
  <c r="A45" i="12"/>
  <c r="B45" i="12"/>
  <c r="G45" i="12"/>
  <c r="H45" i="12"/>
  <c r="M45" i="12"/>
  <c r="N45" i="12"/>
  <c r="A48" i="12"/>
  <c r="I232" i="4" s="1"/>
  <c r="B48" i="12"/>
  <c r="G48" i="12"/>
  <c r="H48" i="12"/>
  <c r="M48" i="12"/>
  <c r="I262" i="4" s="1"/>
  <c r="N48" i="12"/>
  <c r="A49" i="12"/>
  <c r="I234" i="4" s="1"/>
  <c r="B49" i="12"/>
  <c r="G49" i="12"/>
  <c r="H49" i="12"/>
  <c r="M49" i="12"/>
  <c r="N49" i="12"/>
  <c r="A50" i="12"/>
  <c r="B50" i="12"/>
  <c r="G50" i="12"/>
  <c r="H50" i="12"/>
  <c r="M50" i="12"/>
  <c r="N50" i="12"/>
  <c r="A51" i="12"/>
  <c r="B51" i="12"/>
  <c r="G51" i="12"/>
  <c r="H51" i="12"/>
  <c r="M51" i="12"/>
  <c r="N51" i="12"/>
  <c r="A52" i="12"/>
  <c r="B52" i="12"/>
  <c r="G52" i="12"/>
  <c r="H52" i="12"/>
  <c r="M52" i="12"/>
  <c r="N52" i="12"/>
  <c r="A53" i="12"/>
  <c r="B53" i="12"/>
  <c r="G53" i="12"/>
  <c r="H53" i="12"/>
  <c r="M53" i="12"/>
  <c r="N53" i="12"/>
  <c r="A56" i="12"/>
  <c r="I277" i="4" s="1"/>
  <c r="B56" i="12"/>
  <c r="G56" i="12"/>
  <c r="H56" i="12"/>
  <c r="M56" i="12"/>
  <c r="I307" i="4" s="1"/>
  <c r="N56" i="12"/>
  <c r="A57" i="12"/>
  <c r="B57" i="12"/>
  <c r="G57" i="12"/>
  <c r="H57" i="12"/>
  <c r="M57" i="12"/>
  <c r="N57" i="12"/>
  <c r="A58" i="12"/>
  <c r="B58" i="12"/>
  <c r="G58" i="12"/>
  <c r="H58" i="12"/>
  <c r="M58" i="12"/>
  <c r="N58" i="12"/>
  <c r="A59" i="12"/>
  <c r="B59" i="12"/>
  <c r="G59" i="12"/>
  <c r="H59" i="12"/>
  <c r="M59" i="12"/>
  <c r="N59" i="12"/>
  <c r="A60" i="12"/>
  <c r="B60" i="12"/>
  <c r="G60" i="12"/>
  <c r="H60" i="12"/>
  <c r="M60" i="12"/>
  <c r="N60" i="12"/>
  <c r="A61" i="12"/>
  <c r="B61" i="12"/>
  <c r="G61" i="12"/>
  <c r="H61" i="12"/>
  <c r="M61" i="12"/>
  <c r="N61" i="12"/>
  <c r="A64" i="12"/>
  <c r="I322" i="4" s="1"/>
  <c r="B64" i="12"/>
  <c r="G64" i="12"/>
  <c r="I337" i="4" s="1"/>
  <c r="H64" i="12"/>
  <c r="M64" i="12"/>
  <c r="N64" i="12"/>
  <c r="A65" i="12"/>
  <c r="B65" i="12"/>
  <c r="G65" i="12"/>
  <c r="H65" i="12"/>
  <c r="M65" i="12"/>
  <c r="N65" i="12"/>
  <c r="A66" i="12"/>
  <c r="B66" i="12"/>
  <c r="G66" i="12"/>
  <c r="H66" i="12"/>
  <c r="M66" i="12"/>
  <c r="N66" i="12"/>
  <c r="A67" i="12"/>
  <c r="B67" i="12"/>
  <c r="G67" i="12"/>
  <c r="H67" i="12"/>
  <c r="M67" i="12"/>
  <c r="I356" i="4" s="1"/>
  <c r="J349" i="19" s="1"/>
  <c r="N67" i="12"/>
  <c r="A68" i="12"/>
  <c r="B68" i="12"/>
  <c r="G68" i="12"/>
  <c r="H68" i="12"/>
  <c r="M68" i="12"/>
  <c r="N68" i="12"/>
  <c r="A69" i="12"/>
  <c r="B69" i="12"/>
  <c r="G69" i="12"/>
  <c r="H69" i="12"/>
  <c r="M69" i="12"/>
  <c r="N69" i="12"/>
  <c r="A72" i="12"/>
  <c r="I367" i="4" s="1"/>
  <c r="B72" i="12"/>
  <c r="G72" i="12"/>
  <c r="I383" i="4" s="1"/>
  <c r="H72" i="12"/>
  <c r="M72" i="12"/>
  <c r="I397" i="4" s="1"/>
  <c r="N72" i="12"/>
  <c r="A73" i="12"/>
  <c r="B73" i="12"/>
  <c r="G73" i="12"/>
  <c r="H73" i="12"/>
  <c r="M73" i="12"/>
  <c r="N73" i="12"/>
  <c r="A74" i="12"/>
  <c r="B74" i="12"/>
  <c r="G74" i="12"/>
  <c r="H74" i="12"/>
  <c r="M74" i="12"/>
  <c r="N74" i="12"/>
  <c r="A75" i="12"/>
  <c r="B75" i="12"/>
  <c r="G75" i="12"/>
  <c r="H75" i="12"/>
  <c r="M75" i="12"/>
  <c r="N75" i="12"/>
  <c r="A76" i="12"/>
  <c r="B76" i="12"/>
  <c r="G76" i="12"/>
  <c r="H76" i="12"/>
  <c r="M76" i="12"/>
  <c r="N76" i="12"/>
  <c r="A77" i="12"/>
  <c r="B77" i="12"/>
  <c r="G77" i="12"/>
  <c r="H77" i="12"/>
  <c r="M77" i="12"/>
  <c r="N77" i="12"/>
  <c r="G1" i="11"/>
  <c r="G2" i="11"/>
  <c r="H5" i="11"/>
  <c r="A8" i="11"/>
  <c r="B8" i="11"/>
  <c r="G8" i="11"/>
  <c r="H8" i="11"/>
  <c r="M8" i="11"/>
  <c r="N8" i="11"/>
  <c r="A9" i="11"/>
  <c r="B9" i="11"/>
  <c r="G9" i="11"/>
  <c r="H9" i="11"/>
  <c r="M9" i="11"/>
  <c r="N9" i="11"/>
  <c r="A10" i="11"/>
  <c r="B10" i="11"/>
  <c r="G10" i="11"/>
  <c r="H10" i="11"/>
  <c r="M10" i="11"/>
  <c r="N10" i="11"/>
  <c r="A11" i="11"/>
  <c r="B11" i="11"/>
  <c r="G11" i="11"/>
  <c r="H11" i="11"/>
  <c r="M11" i="11"/>
  <c r="N11" i="11"/>
  <c r="A12" i="11"/>
  <c r="B12" i="11"/>
  <c r="G12" i="11"/>
  <c r="H12" i="11"/>
  <c r="M12" i="11"/>
  <c r="N12" i="11"/>
  <c r="A13" i="11"/>
  <c r="B13" i="11"/>
  <c r="G13" i="11"/>
  <c r="H13" i="11"/>
  <c r="M13" i="11"/>
  <c r="N13" i="11"/>
  <c r="A16" i="11"/>
  <c r="B16" i="11"/>
  <c r="G16" i="11"/>
  <c r="H16" i="11"/>
  <c r="M16" i="11"/>
  <c r="N16" i="11"/>
  <c r="A17" i="11"/>
  <c r="B17" i="11"/>
  <c r="G17" i="11"/>
  <c r="H17" i="11"/>
  <c r="M17" i="11"/>
  <c r="N17" i="11"/>
  <c r="A18" i="11"/>
  <c r="B18" i="11"/>
  <c r="G18" i="11"/>
  <c r="H18" i="11"/>
  <c r="M18" i="11"/>
  <c r="N18" i="11"/>
  <c r="A19" i="11"/>
  <c r="B19" i="11"/>
  <c r="G19" i="11"/>
  <c r="H19" i="11"/>
  <c r="M19" i="11"/>
  <c r="N19" i="11"/>
  <c r="A20" i="11"/>
  <c r="B20" i="11"/>
  <c r="G20" i="11"/>
  <c r="H20" i="11"/>
  <c r="M20" i="11"/>
  <c r="N20" i="11"/>
  <c r="A21" i="11"/>
  <c r="B21" i="11"/>
  <c r="G21" i="11"/>
  <c r="H21" i="11"/>
  <c r="M21" i="11"/>
  <c r="N21" i="11"/>
  <c r="A24" i="11"/>
  <c r="H105" i="4" s="1"/>
  <c r="B24" i="11"/>
  <c r="G24" i="11"/>
  <c r="H24" i="11"/>
  <c r="M24" i="11"/>
  <c r="N24" i="11"/>
  <c r="A25" i="11"/>
  <c r="B25" i="11"/>
  <c r="G25" i="11"/>
  <c r="H25" i="11"/>
  <c r="M25" i="11"/>
  <c r="N25" i="11"/>
  <c r="A26" i="11"/>
  <c r="B26" i="11"/>
  <c r="G26" i="11"/>
  <c r="H26" i="11"/>
  <c r="M26" i="11"/>
  <c r="N26" i="11"/>
  <c r="A27" i="11"/>
  <c r="B27" i="11"/>
  <c r="G27" i="11"/>
  <c r="H27" i="11"/>
  <c r="M27" i="11"/>
  <c r="N27" i="11"/>
  <c r="A28" i="11"/>
  <c r="B28" i="11"/>
  <c r="G28" i="11"/>
  <c r="H28" i="11"/>
  <c r="M28" i="11"/>
  <c r="N28" i="11"/>
  <c r="A29" i="11"/>
  <c r="B29" i="11"/>
  <c r="G29" i="11"/>
  <c r="H29" i="11"/>
  <c r="M29" i="11"/>
  <c r="N29" i="11"/>
  <c r="A32" i="11"/>
  <c r="B32" i="11"/>
  <c r="G32" i="11"/>
  <c r="H165" i="4" s="1"/>
  <c r="H32" i="11"/>
  <c r="M32" i="11"/>
  <c r="N32" i="11"/>
  <c r="A33" i="11"/>
  <c r="B33" i="11"/>
  <c r="G33" i="11"/>
  <c r="H33" i="11"/>
  <c r="M33" i="11"/>
  <c r="N33" i="11"/>
  <c r="A34" i="11"/>
  <c r="B34" i="11"/>
  <c r="G34" i="11"/>
  <c r="H34" i="11"/>
  <c r="M34" i="11"/>
  <c r="N34" i="11"/>
  <c r="A35" i="11"/>
  <c r="B35" i="11"/>
  <c r="G35" i="11"/>
  <c r="H35" i="11"/>
  <c r="M35" i="11"/>
  <c r="N35" i="11"/>
  <c r="A36" i="11"/>
  <c r="B36" i="11"/>
  <c r="G36" i="11"/>
  <c r="H36" i="11"/>
  <c r="M36" i="11"/>
  <c r="N36" i="11"/>
  <c r="A37" i="11"/>
  <c r="B37" i="11"/>
  <c r="G37" i="11"/>
  <c r="H37" i="11"/>
  <c r="M37" i="11"/>
  <c r="N37" i="11"/>
  <c r="A40" i="11"/>
  <c r="H194" i="4" s="1"/>
  <c r="B40" i="11"/>
  <c r="G40" i="11"/>
  <c r="H40" i="11"/>
  <c r="M40" i="11"/>
  <c r="N40" i="11"/>
  <c r="A41" i="11"/>
  <c r="B41" i="11"/>
  <c r="G41" i="11"/>
  <c r="H41" i="11"/>
  <c r="M41" i="11"/>
  <c r="N41" i="11"/>
  <c r="A42" i="11"/>
  <c r="B42" i="11"/>
  <c r="G42" i="11"/>
  <c r="H42" i="11"/>
  <c r="M42" i="11"/>
  <c r="N42" i="11"/>
  <c r="A43" i="11"/>
  <c r="B43" i="11"/>
  <c r="G43" i="11"/>
  <c r="H43" i="11"/>
  <c r="M43" i="11"/>
  <c r="N43" i="11"/>
  <c r="A44" i="11"/>
  <c r="B44" i="11"/>
  <c r="G44" i="11"/>
  <c r="H44" i="11"/>
  <c r="M44" i="11"/>
  <c r="N44" i="11"/>
  <c r="A45" i="11"/>
  <c r="B45" i="11"/>
  <c r="G45" i="11"/>
  <c r="H45" i="11"/>
  <c r="M45" i="11"/>
  <c r="N45" i="11"/>
  <c r="A48" i="11"/>
  <c r="H240" i="4" s="1"/>
  <c r="B48" i="11"/>
  <c r="G48" i="11"/>
  <c r="H48" i="11"/>
  <c r="M48" i="11"/>
  <c r="H270" i="4" s="1"/>
  <c r="N48" i="11"/>
  <c r="A49" i="11"/>
  <c r="B49" i="11"/>
  <c r="G49" i="11"/>
  <c r="H49" i="11"/>
  <c r="M49" i="11"/>
  <c r="N49" i="11"/>
  <c r="A50" i="11"/>
  <c r="B50" i="11"/>
  <c r="G50" i="11"/>
  <c r="H50" i="11"/>
  <c r="M50" i="11"/>
  <c r="N50" i="11"/>
  <c r="A51" i="11"/>
  <c r="B51" i="11"/>
  <c r="G51" i="11"/>
  <c r="H51" i="11"/>
  <c r="M51" i="11"/>
  <c r="N51" i="11"/>
  <c r="A52" i="11"/>
  <c r="B52" i="11"/>
  <c r="G52" i="11"/>
  <c r="H52" i="11"/>
  <c r="M52" i="11"/>
  <c r="N52" i="11"/>
  <c r="A53" i="11"/>
  <c r="B53" i="11"/>
  <c r="G53" i="11"/>
  <c r="H53" i="11"/>
  <c r="M53" i="11"/>
  <c r="N53" i="11"/>
  <c r="A56" i="11"/>
  <c r="B56" i="11"/>
  <c r="G56" i="11"/>
  <c r="H56" i="11"/>
  <c r="M56" i="11"/>
  <c r="N56" i="11"/>
  <c r="A57" i="11"/>
  <c r="B57" i="11"/>
  <c r="G57" i="11"/>
  <c r="H57" i="11"/>
  <c r="M57" i="11"/>
  <c r="N57" i="11"/>
  <c r="A58" i="11"/>
  <c r="B58" i="11"/>
  <c r="G58" i="11"/>
  <c r="H58" i="11"/>
  <c r="M58" i="11"/>
  <c r="N58" i="11"/>
  <c r="A59" i="11"/>
  <c r="B59" i="11"/>
  <c r="G59" i="11"/>
  <c r="H59" i="11"/>
  <c r="M59" i="11"/>
  <c r="N59" i="11"/>
  <c r="A60" i="11"/>
  <c r="B60" i="11"/>
  <c r="G60" i="11"/>
  <c r="H60" i="11"/>
  <c r="M60" i="11"/>
  <c r="N60" i="11"/>
  <c r="A61" i="11"/>
  <c r="B61" i="11"/>
  <c r="G61" i="11"/>
  <c r="H61" i="11"/>
  <c r="M61" i="11"/>
  <c r="N61" i="11"/>
  <c r="A64" i="11"/>
  <c r="H330" i="4" s="1"/>
  <c r="B64" i="11"/>
  <c r="G64" i="11"/>
  <c r="H345" i="4" s="1"/>
  <c r="H64" i="11"/>
  <c r="M64" i="11"/>
  <c r="H360" i="4" s="1"/>
  <c r="N64" i="11"/>
  <c r="A65" i="11"/>
  <c r="B65" i="11"/>
  <c r="G65" i="11"/>
  <c r="H65" i="11"/>
  <c r="M65" i="11"/>
  <c r="N65" i="11"/>
  <c r="A66" i="11"/>
  <c r="B66" i="11"/>
  <c r="G66" i="11"/>
  <c r="H66" i="11"/>
  <c r="M66" i="11"/>
  <c r="N66" i="11"/>
  <c r="A67" i="11"/>
  <c r="B67" i="11"/>
  <c r="G67" i="11"/>
  <c r="H67" i="11"/>
  <c r="M67" i="11"/>
  <c r="N67" i="11"/>
  <c r="A68" i="11"/>
  <c r="B68" i="11"/>
  <c r="G68" i="11"/>
  <c r="H68" i="11"/>
  <c r="M68" i="11"/>
  <c r="N68" i="11"/>
  <c r="A69" i="11"/>
  <c r="B69" i="11"/>
  <c r="G69" i="11"/>
  <c r="H69" i="11"/>
  <c r="M69" i="11"/>
  <c r="N69" i="11"/>
  <c r="A72" i="11"/>
  <c r="B72" i="11"/>
  <c r="G72" i="11"/>
  <c r="H72" i="11"/>
  <c r="M72" i="11"/>
  <c r="N72" i="11"/>
  <c r="A73" i="11"/>
  <c r="B73" i="11"/>
  <c r="G73" i="11"/>
  <c r="H73" i="11"/>
  <c r="M73" i="11"/>
  <c r="N73" i="11"/>
  <c r="A74" i="11"/>
  <c r="B74" i="11"/>
  <c r="G74" i="11"/>
  <c r="H74" i="11"/>
  <c r="M74" i="11"/>
  <c r="N74" i="11"/>
  <c r="A75" i="11"/>
  <c r="B75" i="11"/>
  <c r="G75" i="11"/>
  <c r="H75" i="11"/>
  <c r="M75" i="11"/>
  <c r="N75" i="11"/>
  <c r="A76" i="11"/>
  <c r="B76" i="11"/>
  <c r="G76" i="11"/>
  <c r="H76" i="11"/>
  <c r="M76" i="11"/>
  <c r="N76" i="11"/>
  <c r="A77" i="11"/>
  <c r="B77" i="11"/>
  <c r="G77" i="11"/>
  <c r="H77" i="11"/>
  <c r="M77" i="11"/>
  <c r="N77" i="11"/>
  <c r="G1" i="10"/>
  <c r="G2" i="10"/>
  <c r="H5" i="10"/>
  <c r="A8" i="10"/>
  <c r="B8" i="10"/>
  <c r="G8" i="10"/>
  <c r="H8" i="10"/>
  <c r="M8" i="10"/>
  <c r="N8" i="10"/>
  <c r="A9" i="10"/>
  <c r="B9" i="10"/>
  <c r="G9" i="10"/>
  <c r="H9" i="10"/>
  <c r="M9" i="10"/>
  <c r="N9" i="10"/>
  <c r="A10" i="10"/>
  <c r="B10" i="10"/>
  <c r="G10" i="10"/>
  <c r="H10" i="10"/>
  <c r="M10" i="10"/>
  <c r="N10" i="10"/>
  <c r="A11" i="10"/>
  <c r="B11" i="10"/>
  <c r="G11" i="10"/>
  <c r="H11" i="10"/>
  <c r="M11" i="10"/>
  <c r="N11" i="10"/>
  <c r="A12" i="10"/>
  <c r="B12" i="10"/>
  <c r="G12" i="10"/>
  <c r="H12" i="10"/>
  <c r="M12" i="10"/>
  <c r="N12" i="10"/>
  <c r="A13" i="10"/>
  <c r="B13" i="10"/>
  <c r="G13" i="10"/>
  <c r="H13" i="10"/>
  <c r="M13" i="10"/>
  <c r="N13" i="10"/>
  <c r="A16" i="10"/>
  <c r="B16" i="10"/>
  <c r="G16" i="10"/>
  <c r="H16" i="10"/>
  <c r="M16" i="10"/>
  <c r="N16" i="10"/>
  <c r="A17" i="10"/>
  <c r="B17" i="10"/>
  <c r="G17" i="10"/>
  <c r="G69" i="4" s="1"/>
  <c r="H17" i="10"/>
  <c r="M17" i="10"/>
  <c r="N17" i="10"/>
  <c r="A18" i="10"/>
  <c r="B18" i="10"/>
  <c r="G18" i="10"/>
  <c r="H18" i="10"/>
  <c r="M18" i="10"/>
  <c r="N18" i="10"/>
  <c r="A19" i="10"/>
  <c r="B19" i="10"/>
  <c r="G19" i="10"/>
  <c r="H19" i="10"/>
  <c r="M19" i="10"/>
  <c r="N19" i="10"/>
  <c r="A20" i="10"/>
  <c r="B20" i="10"/>
  <c r="G20" i="10"/>
  <c r="H20" i="10"/>
  <c r="M20" i="10"/>
  <c r="N20" i="10"/>
  <c r="A21" i="10"/>
  <c r="B21" i="10"/>
  <c r="G21" i="10"/>
  <c r="H21" i="10"/>
  <c r="M21" i="10"/>
  <c r="N21" i="10"/>
  <c r="A24" i="10"/>
  <c r="B24" i="10"/>
  <c r="G24" i="10"/>
  <c r="H24" i="10"/>
  <c r="M24" i="10"/>
  <c r="G126" i="4" s="1"/>
  <c r="N24" i="10"/>
  <c r="A25" i="10"/>
  <c r="B25" i="10"/>
  <c r="G25" i="10"/>
  <c r="G113" i="4" s="1"/>
  <c r="H25" i="10"/>
  <c r="M25" i="10"/>
  <c r="N25" i="10"/>
  <c r="A26" i="10"/>
  <c r="B26" i="10"/>
  <c r="G26" i="10"/>
  <c r="H26" i="10"/>
  <c r="M26" i="10"/>
  <c r="N26" i="10"/>
  <c r="A27" i="10"/>
  <c r="B27" i="10"/>
  <c r="G27" i="10"/>
  <c r="H27" i="10"/>
  <c r="M27" i="10"/>
  <c r="N27" i="10"/>
  <c r="A28" i="10"/>
  <c r="B28" i="10"/>
  <c r="G28" i="10"/>
  <c r="H28" i="10"/>
  <c r="M28" i="10"/>
  <c r="N28" i="10"/>
  <c r="A29" i="10"/>
  <c r="B29" i="10"/>
  <c r="G29" i="10"/>
  <c r="H29" i="10"/>
  <c r="M29" i="10"/>
  <c r="N29" i="10"/>
  <c r="A32" i="10"/>
  <c r="B32" i="10"/>
  <c r="G32" i="10"/>
  <c r="G156" i="4" s="1"/>
  <c r="H32" i="10"/>
  <c r="M32" i="10"/>
  <c r="N32" i="10"/>
  <c r="A33" i="10"/>
  <c r="B33" i="10"/>
  <c r="G33" i="10"/>
  <c r="H33" i="10"/>
  <c r="M33" i="10"/>
  <c r="N33" i="10"/>
  <c r="A34" i="10"/>
  <c r="B34" i="10"/>
  <c r="G34" i="10"/>
  <c r="H34" i="10"/>
  <c r="M34" i="10"/>
  <c r="N34" i="10"/>
  <c r="A35" i="10"/>
  <c r="B35" i="10"/>
  <c r="G35" i="10"/>
  <c r="H35" i="10"/>
  <c r="M35" i="10"/>
  <c r="N35" i="10"/>
  <c r="A36" i="10"/>
  <c r="B36" i="10"/>
  <c r="G36" i="10"/>
  <c r="H36" i="10"/>
  <c r="M36" i="10"/>
  <c r="N36" i="10"/>
  <c r="A37" i="10"/>
  <c r="B37" i="10"/>
  <c r="G37" i="10"/>
  <c r="H37" i="10"/>
  <c r="M37" i="10"/>
  <c r="N37" i="10"/>
  <c r="A40" i="10"/>
  <c r="G186" i="4" s="1"/>
  <c r="D192" i="19" s="1"/>
  <c r="B40" i="10"/>
  <c r="G40" i="10"/>
  <c r="H40" i="10"/>
  <c r="M40" i="10"/>
  <c r="G216" i="4" s="1"/>
  <c r="N40" i="10"/>
  <c r="A41" i="10"/>
  <c r="B41" i="10"/>
  <c r="G41" i="10"/>
  <c r="H41" i="10"/>
  <c r="M41" i="10"/>
  <c r="N41" i="10"/>
  <c r="A42" i="10"/>
  <c r="B42" i="10"/>
  <c r="G42" i="10"/>
  <c r="H42" i="10"/>
  <c r="M42" i="10"/>
  <c r="N42" i="10"/>
  <c r="A43" i="10"/>
  <c r="B43" i="10"/>
  <c r="G43" i="10"/>
  <c r="H43" i="10"/>
  <c r="M43" i="10"/>
  <c r="N43" i="10"/>
  <c r="A44" i="10"/>
  <c r="B44" i="10"/>
  <c r="G44" i="10"/>
  <c r="H44" i="10"/>
  <c r="M44" i="10"/>
  <c r="N44" i="10"/>
  <c r="A45" i="10"/>
  <c r="B45" i="10"/>
  <c r="G45" i="10"/>
  <c r="H45" i="10"/>
  <c r="M45" i="10"/>
  <c r="N45" i="10"/>
  <c r="A48" i="10"/>
  <c r="B48" i="10"/>
  <c r="G48" i="10"/>
  <c r="G246" i="4" s="1"/>
  <c r="H48" i="10"/>
  <c r="M48" i="10"/>
  <c r="N48" i="10"/>
  <c r="A49" i="10"/>
  <c r="B49" i="10"/>
  <c r="G49" i="10"/>
  <c r="H49" i="10"/>
  <c r="M49" i="10"/>
  <c r="N49" i="10"/>
  <c r="A50" i="10"/>
  <c r="B50" i="10"/>
  <c r="G50" i="10"/>
  <c r="H50" i="10"/>
  <c r="M50" i="10"/>
  <c r="N50" i="10"/>
  <c r="A51" i="10"/>
  <c r="B51" i="10"/>
  <c r="G51" i="10"/>
  <c r="H51" i="10"/>
  <c r="M51" i="10"/>
  <c r="N51" i="10"/>
  <c r="A52" i="10"/>
  <c r="B52" i="10"/>
  <c r="G52" i="10"/>
  <c r="H52" i="10"/>
  <c r="M52" i="10"/>
  <c r="N52" i="10"/>
  <c r="A53" i="10"/>
  <c r="B53" i="10"/>
  <c r="G53" i="10"/>
  <c r="H53" i="10"/>
  <c r="M53" i="10"/>
  <c r="N53" i="10"/>
  <c r="A56" i="10"/>
  <c r="B56" i="10"/>
  <c r="G56" i="10"/>
  <c r="H56" i="10"/>
  <c r="M56" i="10"/>
  <c r="N56" i="10"/>
  <c r="A57" i="10"/>
  <c r="B57" i="10"/>
  <c r="G57" i="10"/>
  <c r="H57" i="10"/>
  <c r="M57" i="10"/>
  <c r="N57" i="10"/>
  <c r="A58" i="10"/>
  <c r="B58" i="10"/>
  <c r="G58" i="10"/>
  <c r="H58" i="10"/>
  <c r="M58" i="10"/>
  <c r="N58" i="10"/>
  <c r="A59" i="10"/>
  <c r="B59" i="10"/>
  <c r="G59" i="10"/>
  <c r="H59" i="10"/>
  <c r="M59" i="10"/>
  <c r="N59" i="10"/>
  <c r="A60" i="10"/>
  <c r="B60" i="10"/>
  <c r="G60" i="10"/>
  <c r="H60" i="10"/>
  <c r="M60" i="10"/>
  <c r="N60" i="10"/>
  <c r="A61" i="10"/>
  <c r="B61" i="10"/>
  <c r="G61" i="10"/>
  <c r="H61" i="10"/>
  <c r="M61" i="10"/>
  <c r="N61" i="10"/>
  <c r="A64" i="10"/>
  <c r="B64" i="10"/>
  <c r="G64" i="10"/>
  <c r="H64" i="10"/>
  <c r="M64" i="10"/>
  <c r="N64" i="10"/>
  <c r="A65" i="10"/>
  <c r="B65" i="10"/>
  <c r="G65" i="10"/>
  <c r="H65" i="10"/>
  <c r="M65" i="10"/>
  <c r="N65" i="10"/>
  <c r="A66" i="10"/>
  <c r="B66" i="10"/>
  <c r="G66" i="10"/>
  <c r="H66" i="10"/>
  <c r="M66" i="10"/>
  <c r="G353" i="4" s="1"/>
  <c r="N66" i="10"/>
  <c r="A67" i="10"/>
  <c r="B67" i="10"/>
  <c r="G67" i="10"/>
  <c r="H67" i="10"/>
  <c r="M67" i="10"/>
  <c r="N67" i="10"/>
  <c r="A68" i="10"/>
  <c r="B68" i="10"/>
  <c r="G68" i="10"/>
  <c r="H68" i="10"/>
  <c r="M68" i="10"/>
  <c r="N68" i="10"/>
  <c r="A69" i="10"/>
  <c r="B69" i="10"/>
  <c r="G69" i="10"/>
  <c r="H69" i="10"/>
  <c r="M69" i="10"/>
  <c r="N69" i="10"/>
  <c r="A72" i="10"/>
  <c r="B72" i="10"/>
  <c r="G72" i="10"/>
  <c r="H72" i="10"/>
  <c r="M72" i="10"/>
  <c r="G396" i="4" s="1"/>
  <c r="N72" i="10"/>
  <c r="A73" i="10"/>
  <c r="B73" i="10"/>
  <c r="G73" i="10"/>
  <c r="H73" i="10"/>
  <c r="M73" i="10"/>
  <c r="N73" i="10"/>
  <c r="A74" i="10"/>
  <c r="B74" i="10"/>
  <c r="G74" i="10"/>
  <c r="H74" i="10"/>
  <c r="M74" i="10"/>
  <c r="N74" i="10"/>
  <c r="A75" i="10"/>
  <c r="B75" i="10"/>
  <c r="G75" i="10"/>
  <c r="H75" i="10"/>
  <c r="M75" i="10"/>
  <c r="N75" i="10"/>
  <c r="A76" i="10"/>
  <c r="B76" i="10"/>
  <c r="G76" i="10"/>
  <c r="H76" i="10"/>
  <c r="M76" i="10"/>
  <c r="N76" i="10"/>
  <c r="A77" i="10"/>
  <c r="B77" i="10"/>
  <c r="G77" i="10"/>
  <c r="H77" i="10"/>
  <c r="M77" i="10"/>
  <c r="N77" i="10"/>
  <c r="G1" i="9"/>
  <c r="G2" i="9"/>
  <c r="H5" i="9"/>
  <c r="A8" i="9"/>
  <c r="B8" i="9"/>
  <c r="G8" i="9"/>
  <c r="H8" i="9"/>
  <c r="M8" i="9"/>
  <c r="N8" i="9"/>
  <c r="A9" i="9"/>
  <c r="B9" i="9"/>
  <c r="G9" i="9"/>
  <c r="H9" i="9"/>
  <c r="M9" i="9"/>
  <c r="N9" i="9"/>
  <c r="A10" i="9"/>
  <c r="B10" i="9"/>
  <c r="G10" i="9"/>
  <c r="H10" i="9"/>
  <c r="M10" i="9"/>
  <c r="N10" i="9"/>
  <c r="A11" i="9"/>
  <c r="B11" i="9"/>
  <c r="G11" i="9"/>
  <c r="H11" i="9"/>
  <c r="M11" i="9"/>
  <c r="N11" i="9"/>
  <c r="A12" i="9"/>
  <c r="B12" i="9"/>
  <c r="G12" i="9"/>
  <c r="H12" i="9"/>
  <c r="M12" i="9"/>
  <c r="N12" i="9"/>
  <c r="A13" i="9"/>
  <c r="B13" i="9"/>
  <c r="G13" i="9"/>
  <c r="H13" i="9"/>
  <c r="M13" i="9"/>
  <c r="N13" i="9"/>
  <c r="A16" i="9"/>
  <c r="B16" i="9"/>
  <c r="G16" i="9"/>
  <c r="H16" i="9"/>
  <c r="M16" i="9"/>
  <c r="N16" i="9"/>
  <c r="A17" i="9"/>
  <c r="B17" i="9"/>
  <c r="G17" i="9"/>
  <c r="H17" i="9"/>
  <c r="M17" i="9"/>
  <c r="N17" i="9"/>
  <c r="A18" i="9"/>
  <c r="B18" i="9"/>
  <c r="G18" i="9"/>
  <c r="H18" i="9"/>
  <c r="M18" i="9"/>
  <c r="N18" i="9"/>
  <c r="A19" i="9"/>
  <c r="B19" i="9"/>
  <c r="G19" i="9"/>
  <c r="H19" i="9"/>
  <c r="M19" i="9"/>
  <c r="N19" i="9"/>
  <c r="A20" i="9"/>
  <c r="B20" i="9"/>
  <c r="G20" i="9"/>
  <c r="H20" i="9"/>
  <c r="M20" i="9"/>
  <c r="N20" i="9"/>
  <c r="A21" i="9"/>
  <c r="B21" i="9"/>
  <c r="G21" i="9"/>
  <c r="H21" i="9"/>
  <c r="M21" i="9"/>
  <c r="N21" i="9"/>
  <c r="A24" i="9"/>
  <c r="B24" i="9"/>
  <c r="G24" i="9"/>
  <c r="H24" i="9"/>
  <c r="M24" i="9"/>
  <c r="N24" i="9"/>
  <c r="A25" i="9"/>
  <c r="B25" i="9"/>
  <c r="G25" i="9"/>
  <c r="H25" i="9"/>
  <c r="M25" i="9"/>
  <c r="N25" i="9"/>
  <c r="A26" i="9"/>
  <c r="B26" i="9"/>
  <c r="G26" i="9"/>
  <c r="H26" i="9"/>
  <c r="M26" i="9"/>
  <c r="N26" i="9"/>
  <c r="A27" i="9"/>
  <c r="B27" i="9"/>
  <c r="G27" i="9"/>
  <c r="H27" i="9"/>
  <c r="M27" i="9"/>
  <c r="N27" i="9"/>
  <c r="A28" i="9"/>
  <c r="B28" i="9"/>
  <c r="G28" i="9"/>
  <c r="H28" i="9"/>
  <c r="M28" i="9"/>
  <c r="N28" i="9"/>
  <c r="A29" i="9"/>
  <c r="B29" i="9"/>
  <c r="G29" i="9"/>
  <c r="H29" i="9"/>
  <c r="M29" i="9"/>
  <c r="N29" i="9"/>
  <c r="A32" i="9"/>
  <c r="B32" i="9"/>
  <c r="G32" i="9"/>
  <c r="H32" i="9"/>
  <c r="M32" i="9"/>
  <c r="N32" i="9"/>
  <c r="A33" i="9"/>
  <c r="B33" i="9"/>
  <c r="G33" i="9"/>
  <c r="H33" i="9"/>
  <c r="M33" i="9"/>
  <c r="N33" i="9"/>
  <c r="A34" i="9"/>
  <c r="B34" i="9"/>
  <c r="G34" i="9"/>
  <c r="H34" i="9"/>
  <c r="M34" i="9"/>
  <c r="N34" i="9"/>
  <c r="A35" i="9"/>
  <c r="B35" i="9"/>
  <c r="G35" i="9"/>
  <c r="H35" i="9"/>
  <c r="M35" i="9"/>
  <c r="N35" i="9"/>
  <c r="A36" i="9"/>
  <c r="B36" i="9"/>
  <c r="G36" i="9"/>
  <c r="H36" i="9"/>
  <c r="M36" i="9"/>
  <c r="N36" i="9"/>
  <c r="A37" i="9"/>
  <c r="B37" i="9"/>
  <c r="G37" i="9"/>
  <c r="H37" i="9"/>
  <c r="M37" i="9"/>
  <c r="N37" i="9"/>
  <c r="A40" i="9"/>
  <c r="B40" i="9"/>
  <c r="G40" i="9"/>
  <c r="H40" i="9"/>
  <c r="M40" i="9"/>
  <c r="N40" i="9"/>
  <c r="A41" i="9"/>
  <c r="B41" i="9"/>
  <c r="G41" i="9"/>
  <c r="H41" i="9"/>
  <c r="M41" i="9"/>
  <c r="N41" i="9"/>
  <c r="A42" i="9"/>
  <c r="B42" i="9"/>
  <c r="G42" i="9"/>
  <c r="H42" i="9"/>
  <c r="M42" i="9"/>
  <c r="N42" i="9"/>
  <c r="A43" i="9"/>
  <c r="B43" i="9"/>
  <c r="G43" i="9"/>
  <c r="H43" i="9"/>
  <c r="M43" i="9"/>
  <c r="N43" i="9"/>
  <c r="A44" i="9"/>
  <c r="B44" i="9"/>
  <c r="G44" i="9"/>
  <c r="H44" i="9"/>
  <c r="M44" i="9"/>
  <c r="N44" i="9"/>
  <c r="A45" i="9"/>
  <c r="B45" i="9"/>
  <c r="G45" i="9"/>
  <c r="H45" i="9"/>
  <c r="M45" i="9"/>
  <c r="N45" i="9"/>
  <c r="A48" i="9"/>
  <c r="B48" i="9"/>
  <c r="G48" i="9"/>
  <c r="F255" i="4" s="1"/>
  <c r="H48" i="9"/>
  <c r="M48" i="9"/>
  <c r="N48" i="9"/>
  <c r="A49" i="9"/>
  <c r="B49" i="9"/>
  <c r="G49" i="9"/>
  <c r="H49" i="9"/>
  <c r="M49" i="9"/>
  <c r="N49" i="9"/>
  <c r="A50" i="9"/>
  <c r="B50" i="9"/>
  <c r="G50" i="9"/>
  <c r="H50" i="9"/>
  <c r="M50" i="9"/>
  <c r="N50" i="9"/>
  <c r="A51" i="9"/>
  <c r="B51" i="9"/>
  <c r="G51" i="9"/>
  <c r="H51" i="9"/>
  <c r="M51" i="9"/>
  <c r="N51" i="9"/>
  <c r="A52" i="9"/>
  <c r="B52" i="9"/>
  <c r="G52" i="9"/>
  <c r="H52" i="9"/>
  <c r="M52" i="9"/>
  <c r="N52" i="9"/>
  <c r="A53" i="9"/>
  <c r="B53" i="9"/>
  <c r="G53" i="9"/>
  <c r="H53" i="9"/>
  <c r="M53" i="9"/>
  <c r="N53" i="9"/>
  <c r="A56" i="9"/>
  <c r="B56" i="9"/>
  <c r="G56" i="9"/>
  <c r="H56" i="9"/>
  <c r="M56" i="9"/>
  <c r="N56" i="9"/>
  <c r="A57" i="9"/>
  <c r="B57" i="9"/>
  <c r="G57" i="9"/>
  <c r="H57" i="9"/>
  <c r="M57" i="9"/>
  <c r="N57" i="9"/>
  <c r="A58" i="9"/>
  <c r="B58" i="9"/>
  <c r="G58" i="9"/>
  <c r="H58" i="9"/>
  <c r="M58" i="9"/>
  <c r="N58" i="9"/>
  <c r="A59" i="9"/>
  <c r="B59" i="9"/>
  <c r="G59" i="9"/>
  <c r="M59" i="9"/>
  <c r="N59" i="9"/>
  <c r="A60" i="9"/>
  <c r="B60" i="9"/>
  <c r="G60" i="9"/>
  <c r="H60" i="9"/>
  <c r="M60" i="9"/>
  <c r="N60" i="9"/>
  <c r="A61" i="9"/>
  <c r="B61" i="9"/>
  <c r="G61" i="9"/>
  <c r="H61" i="9"/>
  <c r="M61" i="9"/>
  <c r="N61" i="9"/>
  <c r="A64" i="9"/>
  <c r="F330" i="4" s="1"/>
  <c r="B64" i="9"/>
  <c r="G64" i="9"/>
  <c r="H64" i="9"/>
  <c r="M64" i="9"/>
  <c r="N64" i="9"/>
  <c r="A65" i="9"/>
  <c r="B65" i="9"/>
  <c r="G65" i="9"/>
  <c r="H65" i="9"/>
  <c r="M65" i="9"/>
  <c r="F357" i="4" s="1"/>
  <c r="N65" i="9"/>
  <c r="A66" i="9"/>
  <c r="B66" i="9"/>
  <c r="G66" i="9"/>
  <c r="H66" i="9"/>
  <c r="M66" i="9"/>
  <c r="N66" i="9"/>
  <c r="A67" i="9"/>
  <c r="B67" i="9"/>
  <c r="G67" i="9"/>
  <c r="H67" i="9"/>
  <c r="M67" i="9"/>
  <c r="N67" i="9"/>
  <c r="A68" i="9"/>
  <c r="B68" i="9"/>
  <c r="G68" i="9"/>
  <c r="H68" i="9"/>
  <c r="M68" i="9"/>
  <c r="N68" i="9"/>
  <c r="A69" i="9"/>
  <c r="B69" i="9"/>
  <c r="G69" i="9"/>
  <c r="H69" i="9"/>
  <c r="M69" i="9"/>
  <c r="N69" i="9"/>
  <c r="A72" i="9"/>
  <c r="B72" i="9"/>
  <c r="G72" i="9"/>
  <c r="H72" i="9"/>
  <c r="M72" i="9"/>
  <c r="N72" i="9"/>
  <c r="A73" i="9"/>
  <c r="B73" i="9"/>
  <c r="G73" i="9"/>
  <c r="H73" i="9"/>
  <c r="M73" i="9"/>
  <c r="N73" i="9"/>
  <c r="A74" i="9"/>
  <c r="B74" i="9"/>
  <c r="G74" i="9"/>
  <c r="H74" i="9"/>
  <c r="M74" i="9"/>
  <c r="N74" i="9"/>
  <c r="A75" i="9"/>
  <c r="B75" i="9"/>
  <c r="G75" i="9"/>
  <c r="H75" i="9"/>
  <c r="M75" i="9"/>
  <c r="N75" i="9"/>
  <c r="A76" i="9"/>
  <c r="B76" i="9"/>
  <c r="G76" i="9"/>
  <c r="H76" i="9"/>
  <c r="M76" i="9"/>
  <c r="N76" i="9"/>
  <c r="A77" i="9"/>
  <c r="B77" i="9"/>
  <c r="G77" i="9"/>
  <c r="H77" i="9"/>
  <c r="M77" i="9"/>
  <c r="N77" i="9"/>
  <c r="G1" i="8"/>
  <c r="G2" i="8"/>
  <c r="H5" i="8"/>
  <c r="A8" i="8"/>
  <c r="B8" i="8"/>
  <c r="G8" i="8"/>
  <c r="H8" i="8"/>
  <c r="M8" i="8"/>
  <c r="E35" i="4" s="1"/>
  <c r="N8" i="8"/>
  <c r="A9" i="8"/>
  <c r="B9" i="8"/>
  <c r="G9" i="8"/>
  <c r="H9" i="8"/>
  <c r="M9" i="8"/>
  <c r="N9" i="8"/>
  <c r="A10" i="8"/>
  <c r="B10" i="8"/>
  <c r="G10" i="8"/>
  <c r="H10" i="8"/>
  <c r="M10" i="8"/>
  <c r="N10" i="8"/>
  <c r="A11" i="8"/>
  <c r="B11" i="8"/>
  <c r="G11" i="8"/>
  <c r="H11" i="8"/>
  <c r="M11" i="8"/>
  <c r="N11" i="8"/>
  <c r="A12" i="8"/>
  <c r="B12" i="8"/>
  <c r="G12" i="8"/>
  <c r="H12" i="8"/>
  <c r="M12" i="8"/>
  <c r="N12" i="8"/>
  <c r="A13" i="8"/>
  <c r="B13" i="8"/>
  <c r="G13" i="8"/>
  <c r="H13" i="8"/>
  <c r="M13" i="8"/>
  <c r="N13" i="8"/>
  <c r="A16" i="8"/>
  <c r="B16" i="8"/>
  <c r="G16" i="8"/>
  <c r="E65" i="4" s="1"/>
  <c r="H16" i="8"/>
  <c r="M16" i="8"/>
  <c r="E80" i="4" s="1"/>
  <c r="N16" i="8"/>
  <c r="A17" i="8"/>
  <c r="B17" i="8"/>
  <c r="G17" i="8"/>
  <c r="E69" i="4" s="1"/>
  <c r="H17" i="8"/>
  <c r="M17" i="8"/>
  <c r="N17" i="8"/>
  <c r="A18" i="8"/>
  <c r="B18" i="8"/>
  <c r="G18" i="8"/>
  <c r="H18" i="8"/>
  <c r="M18" i="8"/>
  <c r="N18" i="8"/>
  <c r="A19" i="8"/>
  <c r="B19" i="8"/>
  <c r="G19" i="8"/>
  <c r="H19" i="8"/>
  <c r="M19" i="8"/>
  <c r="N19" i="8"/>
  <c r="A20" i="8"/>
  <c r="B20" i="8"/>
  <c r="G20" i="8"/>
  <c r="H20" i="8"/>
  <c r="M20" i="8"/>
  <c r="N20" i="8"/>
  <c r="A21" i="8"/>
  <c r="B21" i="8"/>
  <c r="G21" i="8"/>
  <c r="H21" i="8"/>
  <c r="M21" i="8"/>
  <c r="N21" i="8"/>
  <c r="A24" i="8"/>
  <c r="B24" i="8"/>
  <c r="G24" i="8"/>
  <c r="E110" i="4" s="1"/>
  <c r="H24" i="8"/>
  <c r="M24" i="8"/>
  <c r="E126" i="4" s="1"/>
  <c r="N24" i="8"/>
  <c r="A25" i="8"/>
  <c r="B25" i="8"/>
  <c r="G25" i="8"/>
  <c r="H25" i="8"/>
  <c r="M25" i="8"/>
  <c r="N25" i="8"/>
  <c r="A26" i="8"/>
  <c r="B26" i="8"/>
  <c r="G26" i="8"/>
  <c r="H26" i="8"/>
  <c r="M26" i="8"/>
  <c r="N26" i="8"/>
  <c r="A27" i="8"/>
  <c r="B27" i="8"/>
  <c r="G27" i="8"/>
  <c r="H27" i="8"/>
  <c r="M27" i="8"/>
  <c r="N27" i="8"/>
  <c r="A28" i="8"/>
  <c r="B28" i="8"/>
  <c r="G28" i="8"/>
  <c r="H28" i="8"/>
  <c r="M28" i="8"/>
  <c r="N28" i="8"/>
  <c r="A29" i="8"/>
  <c r="B29" i="8"/>
  <c r="G29" i="8"/>
  <c r="H29" i="8"/>
  <c r="M29" i="8"/>
  <c r="N29" i="8"/>
  <c r="A32" i="8"/>
  <c r="E140" i="4" s="1"/>
  <c r="N141" i="19" s="1"/>
  <c r="B32" i="8"/>
  <c r="G32" i="8"/>
  <c r="E155" i="4" s="1"/>
  <c r="H32" i="8"/>
  <c r="M32" i="8"/>
  <c r="E170" i="4" s="1"/>
  <c r="N32" i="8"/>
  <c r="A33" i="8"/>
  <c r="B33" i="8"/>
  <c r="G33" i="8"/>
  <c r="E159" i="4" s="1"/>
  <c r="K154" i="19" s="1"/>
  <c r="H33" i="8"/>
  <c r="M33" i="8"/>
  <c r="N33" i="8"/>
  <c r="A34" i="8"/>
  <c r="B34" i="8"/>
  <c r="G34" i="8"/>
  <c r="H34" i="8"/>
  <c r="M34" i="8"/>
  <c r="N34" i="8"/>
  <c r="A35" i="8"/>
  <c r="B35" i="8"/>
  <c r="G35" i="8"/>
  <c r="H35" i="8"/>
  <c r="M35" i="8"/>
  <c r="N35" i="8"/>
  <c r="A36" i="8"/>
  <c r="B36" i="8"/>
  <c r="G36" i="8"/>
  <c r="H36" i="8"/>
  <c r="M36" i="8"/>
  <c r="N36" i="8"/>
  <c r="A37" i="8"/>
  <c r="B37" i="8"/>
  <c r="G37" i="8"/>
  <c r="H37" i="8"/>
  <c r="M37" i="8"/>
  <c r="N37" i="8"/>
  <c r="A40" i="8"/>
  <c r="E185" i="4" s="1"/>
  <c r="D189" i="19" s="1"/>
  <c r="B40" i="8"/>
  <c r="G40" i="8"/>
  <c r="H40" i="8"/>
  <c r="M40" i="8"/>
  <c r="E215" i="4" s="1"/>
  <c r="N220" i="19" s="1"/>
  <c r="N40" i="8"/>
  <c r="A41" i="8"/>
  <c r="B41" i="8"/>
  <c r="G41" i="8"/>
  <c r="H41" i="8"/>
  <c r="M41" i="8"/>
  <c r="N41" i="8"/>
  <c r="A42" i="8"/>
  <c r="B42" i="8"/>
  <c r="G42" i="8"/>
  <c r="H42" i="8"/>
  <c r="M42" i="8"/>
  <c r="N42" i="8"/>
  <c r="A43" i="8"/>
  <c r="B43" i="8"/>
  <c r="G43" i="8"/>
  <c r="H43" i="8"/>
  <c r="M43" i="8"/>
  <c r="N43" i="8"/>
  <c r="A44" i="8"/>
  <c r="B44" i="8"/>
  <c r="G44" i="8"/>
  <c r="H44" i="8"/>
  <c r="M44" i="8"/>
  <c r="N44" i="8"/>
  <c r="A45" i="8"/>
  <c r="B45" i="8"/>
  <c r="G45" i="8"/>
  <c r="H45" i="8"/>
  <c r="M45" i="8"/>
  <c r="N45" i="8"/>
  <c r="A48" i="8"/>
  <c r="E232" i="4" s="1"/>
  <c r="N234" i="19" s="1"/>
  <c r="B48" i="8"/>
  <c r="G48" i="8"/>
  <c r="E245" i="4" s="1"/>
  <c r="H48" i="8"/>
  <c r="M48" i="8"/>
  <c r="N48" i="8"/>
  <c r="A49" i="8"/>
  <c r="B49" i="8"/>
  <c r="G49" i="8"/>
  <c r="H49" i="8"/>
  <c r="M49" i="8"/>
  <c r="N49" i="8"/>
  <c r="A50" i="8"/>
  <c r="B50" i="8"/>
  <c r="G50" i="8"/>
  <c r="H50" i="8"/>
  <c r="M50" i="8"/>
  <c r="N50" i="8"/>
  <c r="A51" i="8"/>
  <c r="B51" i="8"/>
  <c r="G51" i="8"/>
  <c r="H51" i="8"/>
  <c r="M51" i="8"/>
  <c r="N51" i="8"/>
  <c r="A52" i="8"/>
  <c r="B52" i="8"/>
  <c r="G52" i="8"/>
  <c r="H52" i="8"/>
  <c r="M52" i="8"/>
  <c r="N52" i="8"/>
  <c r="A53" i="8"/>
  <c r="B53" i="8"/>
  <c r="G53" i="8"/>
  <c r="H53" i="8"/>
  <c r="M53" i="8"/>
  <c r="N53" i="8"/>
  <c r="A56" i="8"/>
  <c r="E275" i="4" s="1"/>
  <c r="E274" i="19" s="1"/>
  <c r="B56" i="8"/>
  <c r="G56" i="8"/>
  <c r="H56" i="8"/>
  <c r="M56" i="8"/>
  <c r="E306" i="4" s="1"/>
  <c r="N56" i="8"/>
  <c r="A57" i="8"/>
  <c r="B57" i="8"/>
  <c r="G57" i="8"/>
  <c r="H57" i="8"/>
  <c r="M57" i="8"/>
  <c r="N57" i="8"/>
  <c r="A58" i="8"/>
  <c r="B58" i="8"/>
  <c r="G58" i="8"/>
  <c r="H58" i="8"/>
  <c r="M58" i="8"/>
  <c r="N58" i="8"/>
  <c r="A59" i="8"/>
  <c r="B59" i="8"/>
  <c r="G59" i="8"/>
  <c r="H59" i="8"/>
  <c r="M59" i="8"/>
  <c r="N59" i="8"/>
  <c r="A60" i="8"/>
  <c r="B60" i="8"/>
  <c r="G60" i="8"/>
  <c r="H60" i="8"/>
  <c r="M60" i="8"/>
  <c r="N60" i="8"/>
  <c r="A61" i="8"/>
  <c r="B61" i="8"/>
  <c r="G61" i="8"/>
  <c r="H61" i="8"/>
  <c r="M61" i="8"/>
  <c r="N61" i="8"/>
  <c r="A64" i="8"/>
  <c r="B64" i="8"/>
  <c r="G64" i="8"/>
  <c r="H64" i="8"/>
  <c r="M64" i="8"/>
  <c r="N64" i="8"/>
  <c r="A65" i="8"/>
  <c r="B65" i="8"/>
  <c r="G65" i="8"/>
  <c r="H65" i="8"/>
  <c r="M65" i="8"/>
  <c r="N65" i="8"/>
  <c r="A66" i="8"/>
  <c r="B66" i="8"/>
  <c r="G66" i="8"/>
  <c r="H66" i="8"/>
  <c r="M66" i="8"/>
  <c r="N66" i="8"/>
  <c r="A67" i="8"/>
  <c r="B67" i="8"/>
  <c r="G67" i="8"/>
  <c r="H67" i="8"/>
  <c r="M67" i="8"/>
  <c r="N67" i="8"/>
  <c r="A68" i="8"/>
  <c r="B68" i="8"/>
  <c r="G68" i="8"/>
  <c r="H68" i="8"/>
  <c r="M68" i="8"/>
  <c r="N68" i="8"/>
  <c r="A69" i="8"/>
  <c r="B69" i="8"/>
  <c r="G69" i="8"/>
  <c r="H69" i="8"/>
  <c r="M69" i="8"/>
  <c r="N69" i="8"/>
  <c r="A72" i="8"/>
  <c r="B72" i="8"/>
  <c r="G72" i="8"/>
  <c r="H72" i="8"/>
  <c r="M72" i="8"/>
  <c r="N72" i="8"/>
  <c r="A73" i="8"/>
  <c r="B73" i="8"/>
  <c r="G73" i="8"/>
  <c r="H73" i="8"/>
  <c r="M73" i="8"/>
  <c r="N73" i="8"/>
  <c r="A74" i="8"/>
  <c r="B74" i="8"/>
  <c r="G74" i="8"/>
  <c r="H74" i="8"/>
  <c r="M74" i="8"/>
  <c r="N74" i="8"/>
  <c r="A75" i="8"/>
  <c r="B75" i="8"/>
  <c r="G75" i="8"/>
  <c r="H75" i="8"/>
  <c r="M75" i="8"/>
  <c r="N75" i="8"/>
  <c r="A76" i="8"/>
  <c r="B76" i="8"/>
  <c r="G76" i="8"/>
  <c r="H76" i="8"/>
  <c r="M76" i="8"/>
  <c r="N76" i="8"/>
  <c r="A77" i="8"/>
  <c r="B77" i="8"/>
  <c r="G77" i="8"/>
  <c r="H77" i="8"/>
  <c r="M77" i="8"/>
  <c r="N77" i="8"/>
  <c r="G1" i="7"/>
  <c r="G2" i="7"/>
  <c r="H5" i="7"/>
  <c r="A8" i="7"/>
  <c r="B8" i="7"/>
  <c r="G8" i="7"/>
  <c r="H8" i="7"/>
  <c r="M8" i="7"/>
  <c r="N8" i="7"/>
  <c r="A9" i="7"/>
  <c r="B9" i="7"/>
  <c r="G9" i="7"/>
  <c r="H9" i="7"/>
  <c r="M9" i="7"/>
  <c r="N9" i="7"/>
  <c r="A10" i="7"/>
  <c r="B10" i="7"/>
  <c r="G10" i="7"/>
  <c r="H10" i="7"/>
  <c r="M10" i="7"/>
  <c r="N10" i="7"/>
  <c r="A11" i="7"/>
  <c r="B11" i="7"/>
  <c r="G11" i="7"/>
  <c r="H11" i="7"/>
  <c r="M11" i="7"/>
  <c r="N11" i="7"/>
  <c r="A12" i="7"/>
  <c r="B12" i="7"/>
  <c r="G12" i="7"/>
  <c r="H12" i="7"/>
  <c r="M12" i="7"/>
  <c r="N12" i="7"/>
  <c r="A13" i="7"/>
  <c r="B13" i="7"/>
  <c r="G13" i="7"/>
  <c r="H13" i="7"/>
  <c r="M13" i="7"/>
  <c r="N13" i="7"/>
  <c r="A16" i="7"/>
  <c r="B16" i="7"/>
  <c r="G16" i="7"/>
  <c r="H16" i="7"/>
  <c r="M16" i="7"/>
  <c r="N16" i="7"/>
  <c r="A17" i="7"/>
  <c r="B17" i="7"/>
  <c r="G17" i="7"/>
  <c r="H17" i="7"/>
  <c r="M17" i="7"/>
  <c r="N17" i="7"/>
  <c r="A18" i="7"/>
  <c r="B18" i="7"/>
  <c r="G18" i="7"/>
  <c r="H18" i="7"/>
  <c r="M18" i="7"/>
  <c r="N18" i="7"/>
  <c r="A19" i="7"/>
  <c r="B19" i="7"/>
  <c r="G19" i="7"/>
  <c r="H19" i="7"/>
  <c r="M19" i="7"/>
  <c r="N19" i="7"/>
  <c r="A20" i="7"/>
  <c r="B20" i="7"/>
  <c r="G20" i="7"/>
  <c r="H20" i="7"/>
  <c r="M20" i="7"/>
  <c r="N20" i="7"/>
  <c r="A21" i="7"/>
  <c r="B21" i="7"/>
  <c r="G21" i="7"/>
  <c r="H21" i="7"/>
  <c r="M21" i="7"/>
  <c r="N21" i="7"/>
  <c r="A24" i="7"/>
  <c r="B24" i="7"/>
  <c r="G24" i="7"/>
  <c r="D120" i="4" s="1"/>
  <c r="E119" i="19" s="1"/>
  <c r="H24" i="7"/>
  <c r="M24" i="7"/>
  <c r="N24" i="7"/>
  <c r="A25" i="7"/>
  <c r="B25" i="7"/>
  <c r="G25" i="7"/>
  <c r="H25" i="7"/>
  <c r="M25" i="7"/>
  <c r="N25" i="7"/>
  <c r="A26" i="7"/>
  <c r="B26" i="7"/>
  <c r="G26" i="7"/>
  <c r="H26" i="7"/>
  <c r="M26" i="7"/>
  <c r="N26" i="7"/>
  <c r="A27" i="7"/>
  <c r="B27" i="7"/>
  <c r="G27" i="7"/>
  <c r="H27" i="7"/>
  <c r="M27" i="7"/>
  <c r="N27" i="7"/>
  <c r="A28" i="7"/>
  <c r="B28" i="7"/>
  <c r="G28" i="7"/>
  <c r="H28" i="7"/>
  <c r="M28" i="7"/>
  <c r="N28" i="7"/>
  <c r="A29" i="7"/>
  <c r="B29" i="7"/>
  <c r="G29" i="7"/>
  <c r="H29" i="7"/>
  <c r="M29" i="7"/>
  <c r="N29" i="7"/>
  <c r="A32" i="7"/>
  <c r="B32" i="7"/>
  <c r="G32" i="7"/>
  <c r="H32" i="7"/>
  <c r="M32" i="7"/>
  <c r="N32" i="7"/>
  <c r="A33" i="7"/>
  <c r="B33" i="7"/>
  <c r="G33" i="7"/>
  <c r="H33" i="7"/>
  <c r="M33" i="7"/>
  <c r="N33" i="7"/>
  <c r="A34" i="7"/>
  <c r="B34" i="7"/>
  <c r="G34" i="7"/>
  <c r="H34" i="7"/>
  <c r="M34" i="7"/>
  <c r="N34" i="7"/>
  <c r="A35" i="7"/>
  <c r="B35" i="7"/>
  <c r="G35" i="7"/>
  <c r="H35" i="7"/>
  <c r="M35" i="7"/>
  <c r="N35" i="7"/>
  <c r="A36" i="7"/>
  <c r="B36" i="7"/>
  <c r="G36" i="7"/>
  <c r="H36" i="7"/>
  <c r="M36" i="7"/>
  <c r="N36" i="7"/>
  <c r="A37" i="7"/>
  <c r="B37" i="7"/>
  <c r="G37" i="7"/>
  <c r="H37" i="7"/>
  <c r="M37" i="7"/>
  <c r="N37" i="7"/>
  <c r="A40" i="7"/>
  <c r="B40" i="7"/>
  <c r="G40" i="7"/>
  <c r="D210" i="4" s="1"/>
  <c r="H40" i="7"/>
  <c r="M40" i="7"/>
  <c r="D221" i="4" s="1"/>
  <c r="K222" i="19" s="1"/>
  <c r="N40" i="7"/>
  <c r="A41" i="7"/>
  <c r="B41" i="7"/>
  <c r="G41" i="7"/>
  <c r="H41" i="7"/>
  <c r="M41" i="7"/>
  <c r="N41" i="7"/>
  <c r="A42" i="7"/>
  <c r="B42" i="7"/>
  <c r="G42" i="7"/>
  <c r="H42" i="7"/>
  <c r="M42" i="7"/>
  <c r="N42" i="7"/>
  <c r="A43" i="7"/>
  <c r="B43" i="7"/>
  <c r="G43" i="7"/>
  <c r="H43" i="7"/>
  <c r="M43" i="7"/>
  <c r="N43" i="7"/>
  <c r="A44" i="7"/>
  <c r="B44" i="7"/>
  <c r="G44" i="7"/>
  <c r="H44" i="7"/>
  <c r="M44" i="7"/>
  <c r="N44" i="7"/>
  <c r="A45" i="7"/>
  <c r="B45" i="7"/>
  <c r="G45" i="7"/>
  <c r="H45" i="7"/>
  <c r="M45" i="7"/>
  <c r="N45" i="7"/>
  <c r="A48" i="7"/>
  <c r="B48" i="7"/>
  <c r="G48" i="7"/>
  <c r="H48" i="7"/>
  <c r="M48" i="7"/>
  <c r="N48" i="7"/>
  <c r="A49" i="7"/>
  <c r="B49" i="7"/>
  <c r="G49" i="7"/>
  <c r="H49" i="7"/>
  <c r="M49" i="7"/>
  <c r="N49" i="7"/>
  <c r="A50" i="7"/>
  <c r="B50" i="7"/>
  <c r="G50" i="7"/>
  <c r="H50" i="7"/>
  <c r="M50" i="7"/>
  <c r="N50" i="7"/>
  <c r="A51" i="7"/>
  <c r="B51" i="7"/>
  <c r="G51" i="7"/>
  <c r="H51" i="7"/>
  <c r="M51" i="7"/>
  <c r="N51" i="7"/>
  <c r="A52" i="7"/>
  <c r="B52" i="7"/>
  <c r="G52" i="7"/>
  <c r="H52" i="7"/>
  <c r="M52" i="7"/>
  <c r="N52" i="7"/>
  <c r="A53" i="7"/>
  <c r="B53" i="7"/>
  <c r="G53" i="7"/>
  <c r="H53" i="7"/>
  <c r="M53" i="7"/>
  <c r="N53" i="7"/>
  <c r="A56" i="7"/>
  <c r="D285" i="4" s="1"/>
  <c r="L275" i="19" s="1"/>
  <c r="B56" i="7"/>
  <c r="G56" i="7"/>
  <c r="D300" i="4" s="1"/>
  <c r="H56" i="7"/>
  <c r="M56" i="7"/>
  <c r="N56" i="7"/>
  <c r="A57" i="7"/>
  <c r="B57" i="7"/>
  <c r="G57" i="7"/>
  <c r="H57" i="7"/>
  <c r="M57" i="7"/>
  <c r="N57" i="7"/>
  <c r="A58" i="7"/>
  <c r="B58" i="7"/>
  <c r="G58" i="7"/>
  <c r="H58" i="7"/>
  <c r="M58" i="7"/>
  <c r="N58" i="7"/>
  <c r="A59" i="7"/>
  <c r="B59" i="7"/>
  <c r="G59" i="7"/>
  <c r="H59" i="7"/>
  <c r="M59" i="7"/>
  <c r="N59" i="7"/>
  <c r="A60" i="7"/>
  <c r="B60" i="7"/>
  <c r="G60" i="7"/>
  <c r="H60" i="7"/>
  <c r="M60" i="7"/>
  <c r="N60" i="7"/>
  <c r="A61" i="7"/>
  <c r="B61" i="7"/>
  <c r="G61" i="7"/>
  <c r="H61" i="7"/>
  <c r="M61" i="7"/>
  <c r="N61" i="7"/>
  <c r="A64" i="7"/>
  <c r="D330" i="4" s="1"/>
  <c r="B64" i="7"/>
  <c r="G64" i="7"/>
  <c r="H64" i="7"/>
  <c r="M64" i="7"/>
  <c r="D360" i="4" s="1"/>
  <c r="N64" i="7"/>
  <c r="A65" i="7"/>
  <c r="B65" i="7"/>
  <c r="G65" i="7"/>
  <c r="H65" i="7"/>
  <c r="M65" i="7"/>
  <c r="N65" i="7"/>
  <c r="A66" i="7"/>
  <c r="B66" i="7"/>
  <c r="G66" i="7"/>
  <c r="H66" i="7"/>
  <c r="M66" i="7"/>
  <c r="N66" i="7"/>
  <c r="A67" i="7"/>
  <c r="B67" i="7"/>
  <c r="G67" i="7"/>
  <c r="H67" i="7"/>
  <c r="M67" i="7"/>
  <c r="N67" i="7"/>
  <c r="A68" i="7"/>
  <c r="B68" i="7"/>
  <c r="G68" i="7"/>
  <c r="H68" i="7"/>
  <c r="M68" i="7"/>
  <c r="N68" i="7"/>
  <c r="A69" i="7"/>
  <c r="B69" i="7"/>
  <c r="G69" i="7"/>
  <c r="H69" i="7"/>
  <c r="M69" i="7"/>
  <c r="N69" i="7"/>
  <c r="A72" i="7"/>
  <c r="D375" i="4" s="1"/>
  <c r="B72" i="7"/>
  <c r="G72" i="7"/>
  <c r="D390" i="4" s="1"/>
  <c r="H72" i="7"/>
  <c r="M72" i="7"/>
  <c r="N72" i="7"/>
  <c r="A73" i="7"/>
  <c r="B73" i="7"/>
  <c r="G73" i="7"/>
  <c r="D387" i="4" s="1"/>
  <c r="H73" i="7"/>
  <c r="M73" i="7"/>
  <c r="N73" i="7"/>
  <c r="A74" i="7"/>
  <c r="B74" i="7"/>
  <c r="G74" i="7"/>
  <c r="H74" i="7"/>
  <c r="M74" i="7"/>
  <c r="N74" i="7"/>
  <c r="A75" i="7"/>
  <c r="B75" i="7"/>
  <c r="G75" i="7"/>
  <c r="H75" i="7"/>
  <c r="M75" i="7"/>
  <c r="N75" i="7"/>
  <c r="A76" i="7"/>
  <c r="B76" i="7"/>
  <c r="G76" i="7"/>
  <c r="H76" i="7"/>
  <c r="M76" i="7"/>
  <c r="N76" i="7"/>
  <c r="A77" i="7"/>
  <c r="B77" i="7"/>
  <c r="G77" i="7"/>
  <c r="H77" i="7"/>
  <c r="M77" i="7"/>
  <c r="N77" i="7"/>
  <c r="G1" i="6"/>
  <c r="G2" i="6"/>
  <c r="H5" i="6"/>
  <c r="A8" i="6"/>
  <c r="B8" i="6"/>
  <c r="G8" i="6"/>
  <c r="H8" i="6"/>
  <c r="M8" i="6"/>
  <c r="N8" i="6"/>
  <c r="A9" i="6"/>
  <c r="B9" i="6"/>
  <c r="G9" i="6"/>
  <c r="H9" i="6"/>
  <c r="M9" i="6"/>
  <c r="N9" i="6"/>
  <c r="A10" i="6"/>
  <c r="B10" i="6"/>
  <c r="G10" i="6"/>
  <c r="H10" i="6"/>
  <c r="M10" i="6"/>
  <c r="N10" i="6"/>
  <c r="A11" i="6"/>
  <c r="B11" i="6"/>
  <c r="G11" i="6"/>
  <c r="H11" i="6"/>
  <c r="M11" i="6"/>
  <c r="N11" i="6"/>
  <c r="A12" i="6"/>
  <c r="B12" i="6"/>
  <c r="G12" i="6"/>
  <c r="H12" i="6"/>
  <c r="M12" i="6"/>
  <c r="N12" i="6"/>
  <c r="A13" i="6"/>
  <c r="B13" i="6"/>
  <c r="G13" i="6"/>
  <c r="H13" i="6"/>
  <c r="M13" i="6"/>
  <c r="N13" i="6"/>
  <c r="A16" i="6"/>
  <c r="B16" i="6"/>
  <c r="G16" i="6"/>
  <c r="C64" i="4" s="1"/>
  <c r="H16" i="6"/>
  <c r="M16" i="6"/>
  <c r="N16" i="6"/>
  <c r="A17" i="6"/>
  <c r="B17" i="6"/>
  <c r="G17" i="6"/>
  <c r="H17" i="6"/>
  <c r="M17" i="6"/>
  <c r="N17" i="6"/>
  <c r="A18" i="6"/>
  <c r="B18" i="6"/>
  <c r="G18" i="6"/>
  <c r="H18" i="6"/>
  <c r="M18" i="6"/>
  <c r="N18" i="6"/>
  <c r="A19" i="6"/>
  <c r="B19" i="6"/>
  <c r="G19" i="6"/>
  <c r="H19" i="6"/>
  <c r="M19" i="6"/>
  <c r="N19" i="6"/>
  <c r="A20" i="6"/>
  <c r="B20" i="6"/>
  <c r="G20" i="6"/>
  <c r="H20" i="6"/>
  <c r="M20" i="6"/>
  <c r="N20" i="6"/>
  <c r="A21" i="6"/>
  <c r="B21" i="6"/>
  <c r="G21" i="6"/>
  <c r="H21" i="6"/>
  <c r="M21" i="6"/>
  <c r="N21" i="6"/>
  <c r="A24" i="6"/>
  <c r="B24" i="6"/>
  <c r="G24" i="6"/>
  <c r="C109" i="4" s="1"/>
  <c r="N115" i="19" s="1"/>
  <c r="H24" i="6"/>
  <c r="M24" i="6"/>
  <c r="C124" i="4" s="1"/>
  <c r="N24" i="6"/>
  <c r="A25" i="6"/>
  <c r="B25" i="6"/>
  <c r="G25" i="6"/>
  <c r="H25" i="6"/>
  <c r="M25" i="6"/>
  <c r="N25" i="6"/>
  <c r="A26" i="6"/>
  <c r="B26" i="6"/>
  <c r="G26" i="6"/>
  <c r="H26" i="6"/>
  <c r="M26" i="6"/>
  <c r="N26" i="6"/>
  <c r="A27" i="6"/>
  <c r="B27" i="6"/>
  <c r="G27" i="6"/>
  <c r="H27" i="6"/>
  <c r="M27" i="6"/>
  <c r="N27" i="6"/>
  <c r="A28" i="6"/>
  <c r="B28" i="6"/>
  <c r="G28" i="6"/>
  <c r="H28" i="6"/>
  <c r="M28" i="6"/>
  <c r="N28" i="6"/>
  <c r="A29" i="6"/>
  <c r="B29" i="6"/>
  <c r="G29" i="6"/>
  <c r="H29" i="6"/>
  <c r="M29" i="6"/>
  <c r="N29" i="6"/>
  <c r="A32" i="6"/>
  <c r="C139" i="4" s="1"/>
  <c r="B32" i="6"/>
  <c r="G32" i="6"/>
  <c r="C154" i="4" s="1"/>
  <c r="H32" i="6"/>
  <c r="M32" i="6"/>
  <c r="C169" i="4" s="1"/>
  <c r="N32" i="6"/>
  <c r="A33" i="6"/>
  <c r="B33" i="6"/>
  <c r="G33" i="6"/>
  <c r="H33" i="6"/>
  <c r="M33" i="6"/>
  <c r="N33" i="6"/>
  <c r="A34" i="6"/>
  <c r="B34" i="6"/>
  <c r="G34" i="6"/>
  <c r="H34" i="6"/>
  <c r="M34" i="6"/>
  <c r="N34" i="6"/>
  <c r="A35" i="6"/>
  <c r="B35" i="6"/>
  <c r="G35" i="6"/>
  <c r="H35" i="6"/>
  <c r="M35" i="6"/>
  <c r="N35" i="6"/>
  <c r="A36" i="6"/>
  <c r="B36" i="6"/>
  <c r="G36" i="6"/>
  <c r="H36" i="6"/>
  <c r="M36" i="6"/>
  <c r="N36" i="6"/>
  <c r="A37" i="6"/>
  <c r="B37" i="6"/>
  <c r="G37" i="6"/>
  <c r="H37" i="6"/>
  <c r="M37" i="6"/>
  <c r="N37" i="6"/>
  <c r="A40" i="6"/>
  <c r="C184" i="4" s="1"/>
  <c r="D183" i="19" s="1"/>
  <c r="B40" i="6"/>
  <c r="G40" i="6"/>
  <c r="H40" i="6"/>
  <c r="M40" i="6"/>
  <c r="N40" i="6"/>
  <c r="A41" i="6"/>
  <c r="B41" i="6"/>
  <c r="G41" i="6"/>
  <c r="H41" i="6"/>
  <c r="M41" i="6"/>
  <c r="N41" i="6"/>
  <c r="A42" i="6"/>
  <c r="B42" i="6"/>
  <c r="G42" i="6"/>
  <c r="H42" i="6"/>
  <c r="M42" i="6"/>
  <c r="N42" i="6"/>
  <c r="A43" i="6"/>
  <c r="B43" i="6"/>
  <c r="G43" i="6"/>
  <c r="H43" i="6"/>
  <c r="M43" i="6"/>
  <c r="N43" i="6"/>
  <c r="A44" i="6"/>
  <c r="B44" i="6"/>
  <c r="G44" i="6"/>
  <c r="H44" i="6"/>
  <c r="M44" i="6"/>
  <c r="N44" i="6"/>
  <c r="A45" i="6"/>
  <c r="B45" i="6"/>
  <c r="G45" i="6"/>
  <c r="H45" i="6"/>
  <c r="M45" i="6"/>
  <c r="N45" i="6"/>
  <c r="A48" i="6"/>
  <c r="B48" i="6"/>
  <c r="G48" i="6"/>
  <c r="H48" i="6"/>
  <c r="M48" i="6"/>
  <c r="C259" i="4" s="1"/>
  <c r="N48" i="6"/>
  <c r="A49" i="6"/>
  <c r="B49" i="6"/>
  <c r="G49" i="6"/>
  <c r="H49" i="6"/>
  <c r="M49" i="6"/>
  <c r="N49" i="6"/>
  <c r="A50" i="6"/>
  <c r="B50" i="6"/>
  <c r="G50" i="6"/>
  <c r="H50" i="6"/>
  <c r="M50" i="6"/>
  <c r="N50" i="6"/>
  <c r="A51" i="6"/>
  <c r="B51" i="6"/>
  <c r="G51" i="6"/>
  <c r="H51" i="6"/>
  <c r="M51" i="6"/>
  <c r="N51" i="6"/>
  <c r="A52" i="6"/>
  <c r="B52" i="6"/>
  <c r="G52" i="6"/>
  <c r="H52" i="6"/>
  <c r="M52" i="6"/>
  <c r="N52" i="6"/>
  <c r="A53" i="6"/>
  <c r="B53" i="6"/>
  <c r="G53" i="6"/>
  <c r="H53" i="6"/>
  <c r="M53" i="6"/>
  <c r="N53" i="6"/>
  <c r="A56" i="6"/>
  <c r="B56" i="6"/>
  <c r="G56" i="6"/>
  <c r="C289" i="4" s="1"/>
  <c r="H56" i="6"/>
  <c r="M56" i="6"/>
  <c r="N56" i="6"/>
  <c r="A57" i="6"/>
  <c r="B57" i="6"/>
  <c r="G57" i="6"/>
  <c r="H57" i="6"/>
  <c r="M57" i="6"/>
  <c r="N57" i="6"/>
  <c r="A58" i="6"/>
  <c r="B58" i="6"/>
  <c r="G58" i="6"/>
  <c r="H58" i="6"/>
  <c r="M58" i="6"/>
  <c r="N58" i="6"/>
  <c r="A59" i="6"/>
  <c r="B59" i="6"/>
  <c r="G59" i="6"/>
  <c r="H59" i="6"/>
  <c r="M59" i="6"/>
  <c r="N59" i="6"/>
  <c r="A60" i="6"/>
  <c r="B60" i="6"/>
  <c r="G60" i="6"/>
  <c r="H60" i="6"/>
  <c r="M60" i="6"/>
  <c r="N60" i="6"/>
  <c r="A61" i="6"/>
  <c r="B61" i="6"/>
  <c r="G61" i="6"/>
  <c r="H61" i="6"/>
  <c r="M61" i="6"/>
  <c r="N61" i="6"/>
  <c r="A64" i="6"/>
  <c r="C319" i="4" s="1"/>
  <c r="B64" i="6"/>
  <c r="G64" i="6"/>
  <c r="H64" i="6"/>
  <c r="M64" i="6"/>
  <c r="N64" i="6"/>
  <c r="A65" i="6"/>
  <c r="B65" i="6"/>
  <c r="G65" i="6"/>
  <c r="H65" i="6"/>
  <c r="M65" i="6"/>
  <c r="N65" i="6"/>
  <c r="A66" i="6"/>
  <c r="B66" i="6"/>
  <c r="G66" i="6"/>
  <c r="H66" i="6"/>
  <c r="M66" i="6"/>
  <c r="N66" i="6"/>
  <c r="A67" i="6"/>
  <c r="B67" i="6"/>
  <c r="G67" i="6"/>
  <c r="H67" i="6"/>
  <c r="M67" i="6"/>
  <c r="N67" i="6"/>
  <c r="A68" i="6"/>
  <c r="B68" i="6"/>
  <c r="G68" i="6"/>
  <c r="H68" i="6"/>
  <c r="M68" i="6"/>
  <c r="N68" i="6"/>
  <c r="A69" i="6"/>
  <c r="B69" i="6"/>
  <c r="G69" i="6"/>
  <c r="H69" i="6"/>
  <c r="M69" i="6"/>
  <c r="N69" i="6"/>
  <c r="A72" i="6"/>
  <c r="B72" i="6"/>
  <c r="G72" i="6"/>
  <c r="C379" i="4" s="1"/>
  <c r="H72" i="6"/>
  <c r="M72" i="6"/>
  <c r="N72" i="6"/>
  <c r="A73" i="6"/>
  <c r="B73" i="6"/>
  <c r="G73" i="6"/>
  <c r="H73" i="6"/>
  <c r="M73" i="6"/>
  <c r="N73" i="6"/>
  <c r="A74" i="6"/>
  <c r="B74" i="6"/>
  <c r="G74" i="6"/>
  <c r="H74" i="6"/>
  <c r="M74" i="6"/>
  <c r="N74" i="6"/>
  <c r="A75" i="6"/>
  <c r="B75" i="6"/>
  <c r="G75" i="6"/>
  <c r="H75" i="6"/>
  <c r="M75" i="6"/>
  <c r="N75" i="6"/>
  <c r="A76" i="6"/>
  <c r="B76" i="6"/>
  <c r="G76" i="6"/>
  <c r="H76" i="6"/>
  <c r="M76" i="6"/>
  <c r="N76" i="6"/>
  <c r="A77" i="6"/>
  <c r="B77" i="6"/>
  <c r="G77" i="6"/>
  <c r="H77" i="6"/>
  <c r="M77" i="6"/>
  <c r="N77" i="6"/>
  <c r="B16" i="19"/>
  <c r="C2" i="21"/>
  <c r="B31" i="19"/>
  <c r="B46" i="19"/>
  <c r="C4" i="21"/>
  <c r="B61" i="19"/>
  <c r="B76" i="19"/>
  <c r="B91" i="19"/>
  <c r="C7" i="21"/>
  <c r="B106" i="19"/>
  <c r="B121" i="19"/>
  <c r="B136" i="19"/>
  <c r="C10" i="21"/>
  <c r="B151" i="19"/>
  <c r="C11" i="21"/>
  <c r="B166" i="19"/>
  <c r="B181" i="19"/>
  <c r="B196" i="19"/>
  <c r="B211" i="19"/>
  <c r="B226" i="19"/>
  <c r="C2" i="20"/>
  <c r="B241" i="19"/>
  <c r="C3" i="20"/>
  <c r="B256" i="19"/>
  <c r="B271" i="19"/>
  <c r="B286" i="19"/>
  <c r="C6" i="20"/>
  <c r="B301" i="19"/>
  <c r="C7" i="20"/>
  <c r="B316" i="19"/>
  <c r="C8" i="20"/>
  <c r="B331" i="19"/>
  <c r="B346" i="19"/>
  <c r="C10" i="20"/>
  <c r="B361" i="19"/>
  <c r="B376" i="19"/>
  <c r="C12" i="20"/>
  <c r="B391" i="19"/>
  <c r="F195" i="4"/>
  <c r="M114" i="4"/>
  <c r="M69" i="4"/>
  <c r="I67" i="19" s="1"/>
  <c r="M355" i="4"/>
  <c r="N352" i="19" s="1"/>
  <c r="L315" i="4"/>
  <c r="F310" i="19" s="1"/>
  <c r="J120" i="4"/>
  <c r="D119" i="19" s="1"/>
  <c r="C15" i="21"/>
  <c r="C9" i="21"/>
  <c r="C3" i="21"/>
  <c r="M324" i="4"/>
  <c r="J300" i="4"/>
  <c r="G82" i="4"/>
  <c r="H415" i="19"/>
  <c r="D408" i="19"/>
  <c r="I408" i="19"/>
  <c r="C411" i="19"/>
  <c r="E50" i="4"/>
  <c r="I352" i="4"/>
  <c r="G201" i="4"/>
  <c r="K384" i="4"/>
  <c r="D131" i="4"/>
  <c r="L134" i="19" s="1"/>
  <c r="F210" i="4"/>
  <c r="M373" i="4"/>
  <c r="D146" i="4"/>
  <c r="E322" i="4" l="1"/>
  <c r="J319" i="4"/>
  <c r="L329" i="19" s="1"/>
  <c r="E305" i="4"/>
  <c r="E230" i="4"/>
  <c r="K231" i="19" s="1"/>
  <c r="M206" i="4"/>
  <c r="H200" i="4"/>
  <c r="J202" i="19" s="1"/>
  <c r="F178" i="4"/>
  <c r="L169" i="4"/>
  <c r="N177" i="19" s="1"/>
  <c r="J139" i="4"/>
  <c r="E174" i="4"/>
  <c r="G161" i="4"/>
  <c r="K159" i="19" s="1"/>
  <c r="G101" i="4"/>
  <c r="F99" i="19" s="1"/>
  <c r="H113" i="4"/>
  <c r="K118" i="19" s="1"/>
  <c r="K304" i="4"/>
  <c r="K58" i="4"/>
  <c r="J53" i="19" s="1"/>
  <c r="M53" i="4"/>
  <c r="G51" i="19" s="1"/>
  <c r="H359" i="4"/>
  <c r="C360" i="4"/>
  <c r="K353" i="19" s="1"/>
  <c r="D59" i="4"/>
  <c r="D55" i="19" s="1"/>
  <c r="G56" i="4"/>
  <c r="M54" i="19" s="1"/>
  <c r="I311" i="4"/>
  <c r="F313" i="19" s="1"/>
  <c r="K194" i="4"/>
  <c r="J194" i="19" s="1"/>
  <c r="M175" i="4"/>
  <c r="H174" i="19" s="1"/>
  <c r="H349" i="4"/>
  <c r="C383" i="4"/>
  <c r="C352" i="4"/>
  <c r="M354" i="19" s="1"/>
  <c r="C141" i="4"/>
  <c r="K138" i="19" s="1"/>
  <c r="C80" i="4"/>
  <c r="G89" i="19" s="1"/>
  <c r="E366" i="4"/>
  <c r="E276" i="4"/>
  <c r="F283" i="19" s="1"/>
  <c r="E234" i="4"/>
  <c r="C233" i="19" s="1"/>
  <c r="E261" i="4"/>
  <c r="C260" i="19" s="1"/>
  <c r="E128" i="4"/>
  <c r="F284" i="4"/>
  <c r="F252" i="4"/>
  <c r="I250" i="19" s="1"/>
  <c r="F200" i="4"/>
  <c r="M202" i="19" s="1"/>
  <c r="F207" i="4"/>
  <c r="C204" i="19" s="1"/>
  <c r="F139" i="4"/>
  <c r="L148" i="19" s="1"/>
  <c r="F134" i="4"/>
  <c r="F64" i="4"/>
  <c r="K68" i="19" s="1"/>
  <c r="F58" i="4"/>
  <c r="C53" i="19" s="1"/>
  <c r="H396" i="4"/>
  <c r="H365" i="4"/>
  <c r="I371" i="19" s="1"/>
  <c r="H336" i="4"/>
  <c r="J334" i="19" s="1"/>
  <c r="H223" i="4"/>
  <c r="H171" i="4"/>
  <c r="G176" i="19" s="1"/>
  <c r="H154" i="4"/>
  <c r="D163" i="19" s="1"/>
  <c r="H148" i="4"/>
  <c r="J146" i="19" s="1"/>
  <c r="H125" i="4"/>
  <c r="D126" i="19" s="1"/>
  <c r="H64" i="4"/>
  <c r="G68" i="19" s="1"/>
  <c r="H43" i="4"/>
  <c r="J36" i="19" s="1"/>
  <c r="J321" i="4"/>
  <c r="J319" i="19" s="1"/>
  <c r="J352" i="4"/>
  <c r="J284" i="4"/>
  <c r="K280" i="19" s="1"/>
  <c r="J154" i="4"/>
  <c r="L397" i="4"/>
  <c r="L401" i="19" s="1"/>
  <c r="L351" i="4"/>
  <c r="D350" i="19" s="1"/>
  <c r="L334" i="4"/>
  <c r="F337" i="19" s="1"/>
  <c r="L278" i="4"/>
  <c r="C279" i="19" s="1"/>
  <c r="L189" i="4"/>
  <c r="F193" i="19" s="1"/>
  <c r="L218" i="4"/>
  <c r="K217" i="19" s="1"/>
  <c r="L172" i="4"/>
  <c r="I172" i="19" s="1"/>
  <c r="L139" i="4"/>
  <c r="K148" i="19" s="1"/>
  <c r="L124" i="4"/>
  <c r="X124" i="4" s="1"/>
  <c r="L80" i="4"/>
  <c r="H186" i="4"/>
  <c r="E192" i="19" s="1"/>
  <c r="H110" i="4"/>
  <c r="D156" i="4"/>
  <c r="H164" i="19" s="1"/>
  <c r="F384" i="4"/>
  <c r="I56" i="4"/>
  <c r="J54" i="19" s="1"/>
  <c r="M238" i="4"/>
  <c r="F232" i="19" s="1"/>
  <c r="M163" i="4"/>
  <c r="M105" i="4"/>
  <c r="M72" i="4"/>
  <c r="F374" i="4"/>
  <c r="I368" i="19" s="1"/>
  <c r="F403" i="4"/>
  <c r="I396" i="19" s="1"/>
  <c r="G382" i="4"/>
  <c r="G292" i="4"/>
  <c r="K324" i="4"/>
  <c r="E325" i="19" s="1"/>
  <c r="K209" i="4"/>
  <c r="W209" i="4" s="1"/>
  <c r="K130" i="4"/>
  <c r="M130" i="19" s="1"/>
  <c r="K49" i="4"/>
  <c r="M50" i="19" s="1"/>
  <c r="I296" i="4"/>
  <c r="L294" i="19" s="1"/>
  <c r="E295" i="4"/>
  <c r="I298" i="19" s="1"/>
  <c r="E325" i="4"/>
  <c r="K327" i="4"/>
  <c r="N323" i="19" s="1"/>
  <c r="L325" i="4"/>
  <c r="E322" i="19" s="1"/>
  <c r="H329" i="4"/>
  <c r="G324" i="19" s="1"/>
  <c r="C324" i="4"/>
  <c r="G325" i="19" s="1"/>
  <c r="G41" i="4"/>
  <c r="K41" i="4"/>
  <c r="M40" i="19" s="1"/>
  <c r="M42" i="4"/>
  <c r="E38" i="19" s="1"/>
  <c r="J37" i="4"/>
  <c r="I42" i="19" s="1"/>
  <c r="F269" i="4"/>
  <c r="L262" i="19" s="1"/>
  <c r="J247" i="4"/>
  <c r="F245" i="19" s="1"/>
  <c r="L246" i="4"/>
  <c r="L248" i="19" s="1"/>
  <c r="J129" i="4"/>
  <c r="F110" i="4"/>
  <c r="C116" i="19" s="1"/>
  <c r="D403" i="4"/>
  <c r="G399" i="4"/>
  <c r="J399" i="19" s="1"/>
  <c r="I399" i="4"/>
  <c r="D399" i="19" s="1"/>
  <c r="K405" i="4"/>
  <c r="M404" i="4"/>
  <c r="G383" i="4"/>
  <c r="C384" i="19" s="1"/>
  <c r="G369" i="4"/>
  <c r="H363" i="19" s="1"/>
  <c r="H367" i="4"/>
  <c r="I365" i="4"/>
  <c r="C371" i="19" s="1"/>
  <c r="I369" i="4"/>
  <c r="K363" i="19" s="1"/>
  <c r="H358" i="4"/>
  <c r="L320" i="4"/>
  <c r="H321" i="19" s="1"/>
  <c r="I328" i="4"/>
  <c r="H328" i="19" s="1"/>
  <c r="H327" i="4"/>
  <c r="K323" i="19" s="1"/>
  <c r="L319" i="4"/>
  <c r="M329" i="19" s="1"/>
  <c r="H328" i="4"/>
  <c r="L328" i="19" s="1"/>
  <c r="L323" i="4"/>
  <c r="J318" i="19" s="1"/>
  <c r="E292" i="4"/>
  <c r="L289" i="4"/>
  <c r="J288" i="19" s="1"/>
  <c r="H259" i="4"/>
  <c r="T259" i="4" s="1"/>
  <c r="L248" i="4"/>
  <c r="G246" i="19" s="1"/>
  <c r="C245" i="4"/>
  <c r="K244" i="19" s="1"/>
  <c r="L230" i="4"/>
  <c r="C231" i="19" s="1"/>
  <c r="H220" i="4"/>
  <c r="D223" i="19" s="1"/>
  <c r="I222" i="4"/>
  <c r="K223" i="4"/>
  <c r="M223" i="4"/>
  <c r="J213" i="19" s="1"/>
  <c r="E217" i="4"/>
  <c r="D203" i="4"/>
  <c r="I205" i="19" s="1"/>
  <c r="E209" i="4"/>
  <c r="E203" i="19" s="1"/>
  <c r="G205" i="4"/>
  <c r="I206" i="4"/>
  <c r="H199" i="19" s="1"/>
  <c r="K207" i="4"/>
  <c r="M207" i="4"/>
  <c r="M204" i="19" s="1"/>
  <c r="H169" i="4"/>
  <c r="G139" i="4"/>
  <c r="M139" i="4"/>
  <c r="E139" i="4"/>
  <c r="D139" i="4"/>
  <c r="F148" i="19" s="1"/>
  <c r="K139" i="4"/>
  <c r="F140" i="4"/>
  <c r="C141" i="19" s="1"/>
  <c r="I139" i="4"/>
  <c r="H139" i="4"/>
  <c r="H134" i="4"/>
  <c r="J129" i="19" s="1"/>
  <c r="K128" i="4"/>
  <c r="E124" i="19" s="1"/>
  <c r="D127" i="4"/>
  <c r="G128" i="19" s="1"/>
  <c r="E133" i="4"/>
  <c r="Q133" i="4" s="1"/>
  <c r="G135" i="4"/>
  <c r="H128" i="4"/>
  <c r="F124" i="19" s="1"/>
  <c r="I126" i="4"/>
  <c r="D133" i="19" s="1"/>
  <c r="L134" i="4"/>
  <c r="E129" i="19" s="1"/>
  <c r="L127" i="4"/>
  <c r="J128" i="19" s="1"/>
  <c r="L128" i="4"/>
  <c r="L124" i="19" s="1"/>
  <c r="E129" i="4"/>
  <c r="C132" i="19" s="1"/>
  <c r="L109" i="4"/>
  <c r="D115" i="19" s="1"/>
  <c r="I114" i="4"/>
  <c r="K111" i="19" s="1"/>
  <c r="H102" i="4"/>
  <c r="I86" i="4"/>
  <c r="M88" i="4"/>
  <c r="N84" i="19" s="1"/>
  <c r="C37" i="4"/>
  <c r="E36" i="4"/>
  <c r="K35" i="19" s="1"/>
  <c r="L36" i="4"/>
  <c r="J35" i="19" s="1"/>
  <c r="I45" i="4"/>
  <c r="U45" i="4" s="1"/>
  <c r="M67" i="4"/>
  <c r="G133" i="4"/>
  <c r="J127" i="19" s="1"/>
  <c r="I199" i="4"/>
  <c r="D352" i="4"/>
  <c r="L422" i="19"/>
  <c r="I117" i="4"/>
  <c r="G217" i="4"/>
  <c r="J216" i="19" s="1"/>
  <c r="K70" i="4"/>
  <c r="L74" i="19" s="1"/>
  <c r="G401" i="4"/>
  <c r="I382" i="4"/>
  <c r="K380" i="19" s="1"/>
  <c r="G218" i="4"/>
  <c r="C353" i="4"/>
  <c r="M220" i="4"/>
  <c r="I208" i="4"/>
  <c r="G129" i="4"/>
  <c r="I132" i="19" s="1"/>
  <c r="C132" i="4"/>
  <c r="H123" i="19" s="1"/>
  <c r="G38" i="4"/>
  <c r="K313" i="4"/>
  <c r="F303" i="19" s="1"/>
  <c r="I308" i="4"/>
  <c r="I311" i="19" s="1"/>
  <c r="D373" i="4"/>
  <c r="L365" i="19" s="1"/>
  <c r="D356" i="4"/>
  <c r="C349" i="19" s="1"/>
  <c r="D283" i="4"/>
  <c r="H284" i="19" s="1"/>
  <c r="D85" i="4"/>
  <c r="J87" i="19" s="1"/>
  <c r="F380" i="4"/>
  <c r="H387" i="19" s="1"/>
  <c r="I293" i="4"/>
  <c r="H289" i="19" s="1"/>
  <c r="K159" i="4"/>
  <c r="M400" i="4"/>
  <c r="H402" i="19" s="1"/>
  <c r="M310" i="4"/>
  <c r="K307" i="19" s="1"/>
  <c r="I72" i="4"/>
  <c r="J66" i="19" s="1"/>
  <c r="K118" i="4"/>
  <c r="I69" i="4"/>
  <c r="G51" i="4"/>
  <c r="L49" i="19" s="1"/>
  <c r="M118" i="4"/>
  <c r="I219" i="4"/>
  <c r="C309" i="4"/>
  <c r="G305" i="19" s="1"/>
  <c r="E383" i="4"/>
  <c r="E205" i="4"/>
  <c r="D198" i="19" s="1"/>
  <c r="M43" i="4"/>
  <c r="M36" i="19" s="1"/>
  <c r="D206" i="4"/>
  <c r="F199" i="19" s="1"/>
  <c r="M39" i="4"/>
  <c r="N37" i="19" s="1"/>
  <c r="I132" i="4"/>
  <c r="D154" i="4"/>
  <c r="D208" i="4"/>
  <c r="M119" i="4"/>
  <c r="J113" i="19" s="1"/>
  <c r="I115" i="4"/>
  <c r="U115" i="4" s="1"/>
  <c r="I218" i="4"/>
  <c r="H217" i="19" s="1"/>
  <c r="M222" i="4"/>
  <c r="H219" i="19" s="1"/>
  <c r="D401" i="4"/>
  <c r="I393" i="19" s="1"/>
  <c r="K293" i="4"/>
  <c r="G289" i="19" s="1"/>
  <c r="C173" i="4"/>
  <c r="E173" i="19" s="1"/>
  <c r="H380" i="4"/>
  <c r="C350" i="4"/>
  <c r="D402" i="4"/>
  <c r="H403" i="19" s="1"/>
  <c r="C322" i="4"/>
  <c r="C125" i="4"/>
  <c r="C126" i="4"/>
  <c r="C263" i="4"/>
  <c r="J267" i="19" s="1"/>
  <c r="C174" i="4"/>
  <c r="I168" i="19" s="1"/>
  <c r="L329" i="4"/>
  <c r="X329" i="4" s="1"/>
  <c r="C382" i="4"/>
  <c r="J381" i="4"/>
  <c r="J383" i="19" s="1"/>
  <c r="C356" i="4"/>
  <c r="C209" i="4"/>
  <c r="G203" i="19" s="1"/>
  <c r="D229" i="4"/>
  <c r="F238" i="19" s="1"/>
  <c r="D117" i="4"/>
  <c r="M112" i="19" s="1"/>
  <c r="E268" i="4"/>
  <c r="F375" i="4"/>
  <c r="F370" i="19" s="1"/>
  <c r="F372" i="4"/>
  <c r="G373" i="19" s="1"/>
  <c r="F373" i="4"/>
  <c r="G398" i="4"/>
  <c r="G366" i="4"/>
  <c r="J364" i="19" s="1"/>
  <c r="G371" i="4"/>
  <c r="M366" i="19" s="1"/>
  <c r="G367" i="4"/>
  <c r="K372" i="19" s="1"/>
  <c r="G330" i="4"/>
  <c r="G128" i="4"/>
  <c r="K124" i="19" s="1"/>
  <c r="G131" i="4"/>
  <c r="C134" i="19" s="1"/>
  <c r="G111" i="4"/>
  <c r="G115" i="4"/>
  <c r="G83" i="4"/>
  <c r="H80" i="19" s="1"/>
  <c r="G66" i="4"/>
  <c r="I72" i="19" s="1"/>
  <c r="G71" i="4"/>
  <c r="G37" i="4"/>
  <c r="M42" i="19" s="1"/>
  <c r="G36" i="4"/>
  <c r="N35" i="19" s="1"/>
  <c r="H352" i="4"/>
  <c r="H37" i="4"/>
  <c r="E42" i="19" s="1"/>
  <c r="I384" i="4"/>
  <c r="L385" i="19" s="1"/>
  <c r="I324" i="4"/>
  <c r="F325" i="19" s="1"/>
  <c r="I294" i="4"/>
  <c r="I201" i="4"/>
  <c r="J208" i="19" s="1"/>
  <c r="I161" i="4"/>
  <c r="I127" i="4"/>
  <c r="E128" i="19" s="1"/>
  <c r="I129" i="4"/>
  <c r="F132" i="19" s="1"/>
  <c r="I131" i="4"/>
  <c r="I134" i="19" s="1"/>
  <c r="I37" i="4"/>
  <c r="U37" i="4" s="1"/>
  <c r="I39" i="4"/>
  <c r="M37" i="19" s="1"/>
  <c r="I42" i="4"/>
  <c r="F38" i="19" s="1"/>
  <c r="J357" i="4"/>
  <c r="J358" i="19" s="1"/>
  <c r="J87" i="4"/>
  <c r="K399" i="4"/>
  <c r="K399" i="19" s="1"/>
  <c r="K386" i="4"/>
  <c r="L388" i="19" s="1"/>
  <c r="K368" i="4"/>
  <c r="K373" i="4"/>
  <c r="H365" i="19" s="1"/>
  <c r="K218" i="4"/>
  <c r="N217" i="19" s="1"/>
  <c r="K221" i="4"/>
  <c r="K219" i="4"/>
  <c r="F221" i="19" s="1"/>
  <c r="K129" i="4"/>
  <c r="H132" i="19" s="1"/>
  <c r="K114" i="4"/>
  <c r="I111" i="19" s="1"/>
  <c r="K112" i="4"/>
  <c r="F114" i="19" s="1"/>
  <c r="K83" i="4"/>
  <c r="J80" i="19" s="1"/>
  <c r="K89" i="4"/>
  <c r="K69" i="4"/>
  <c r="K67" i="19" s="1"/>
  <c r="K72" i="4"/>
  <c r="H66" i="19" s="1"/>
  <c r="K37" i="4"/>
  <c r="G42" i="19" s="1"/>
  <c r="K42" i="4"/>
  <c r="K38" i="19" s="1"/>
  <c r="L399" i="4"/>
  <c r="H399" i="19" s="1"/>
  <c r="L354" i="4"/>
  <c r="N348" i="19" s="1"/>
  <c r="L178" i="4"/>
  <c r="L179" i="19" s="1"/>
  <c r="M389" i="4"/>
  <c r="C389" i="19" s="1"/>
  <c r="M385" i="4"/>
  <c r="I381" i="19" s="1"/>
  <c r="M371" i="4"/>
  <c r="L366" i="19" s="1"/>
  <c r="M358" i="4"/>
  <c r="L351" i="19" s="1"/>
  <c r="M312" i="4"/>
  <c r="I314" i="19" s="1"/>
  <c r="M309" i="4"/>
  <c r="J305" i="19" s="1"/>
  <c r="M314" i="4"/>
  <c r="D306" i="19" s="1"/>
  <c r="M295" i="4"/>
  <c r="D298" i="19" s="1"/>
  <c r="M219" i="4"/>
  <c r="N221" i="19" s="1"/>
  <c r="M216" i="4"/>
  <c r="I218" i="19" s="1"/>
  <c r="M144" i="4"/>
  <c r="N139" i="19" s="1"/>
  <c r="M149" i="4"/>
  <c r="M133" i="4"/>
  <c r="M55" i="4"/>
  <c r="F52" i="19" s="1"/>
  <c r="M41" i="4"/>
  <c r="L40" i="19" s="1"/>
  <c r="C336" i="4"/>
  <c r="C323" i="4"/>
  <c r="C201" i="4"/>
  <c r="K208" i="19" s="1"/>
  <c r="D275" i="4"/>
  <c r="F274" i="19" s="1"/>
  <c r="D129" i="4"/>
  <c r="N132" i="19" s="1"/>
  <c r="D40" i="4"/>
  <c r="N33" i="19" s="1"/>
  <c r="E349" i="4"/>
  <c r="E356" i="19" s="1"/>
  <c r="E321" i="4"/>
  <c r="E279" i="4"/>
  <c r="K273" i="19" s="1"/>
  <c r="F422" i="19"/>
  <c r="C422" i="19"/>
  <c r="C381" i="4"/>
  <c r="G383" i="19" s="1"/>
  <c r="C396" i="4"/>
  <c r="F395" i="19" s="1"/>
  <c r="C369" i="4"/>
  <c r="G363" i="19" s="1"/>
  <c r="C338" i="4"/>
  <c r="N341" i="19" s="1"/>
  <c r="C357" i="4"/>
  <c r="I358" i="19" s="1"/>
  <c r="C292" i="4"/>
  <c r="N291" i="19" s="1"/>
  <c r="C307" i="4"/>
  <c r="C278" i="4"/>
  <c r="G279" i="19" s="1"/>
  <c r="C230" i="4"/>
  <c r="N231" i="19" s="1"/>
  <c r="C202" i="4"/>
  <c r="I200" i="19" s="1"/>
  <c r="C215" i="4"/>
  <c r="C159" i="4"/>
  <c r="F154" i="19" s="1"/>
  <c r="C179" i="4"/>
  <c r="D175" i="19" s="1"/>
  <c r="C115" i="4"/>
  <c r="F110" i="19" s="1"/>
  <c r="C96" i="4"/>
  <c r="C95" i="19" s="1"/>
  <c r="C69" i="4"/>
  <c r="N67" i="19" s="1"/>
  <c r="C81" i="4"/>
  <c r="I86" i="19" s="1"/>
  <c r="C50" i="4"/>
  <c r="C43" i="4"/>
  <c r="D338" i="4"/>
  <c r="H341" i="19" s="1"/>
  <c r="D307" i="4"/>
  <c r="D143" i="4"/>
  <c r="H144" i="19" s="1"/>
  <c r="D110" i="4"/>
  <c r="J116" i="19" s="1"/>
  <c r="D80" i="4"/>
  <c r="H89" i="19" s="1"/>
  <c r="D37" i="4"/>
  <c r="F42" i="19" s="1"/>
  <c r="E397" i="4"/>
  <c r="J401" i="19" s="1"/>
  <c r="E382" i="4"/>
  <c r="N380" i="19" s="1"/>
  <c r="E358" i="4"/>
  <c r="N351" i="19" s="1"/>
  <c r="E336" i="4"/>
  <c r="C156" i="4"/>
  <c r="J164" i="19" s="1"/>
  <c r="C172" i="4"/>
  <c r="C219" i="4"/>
  <c r="M221" i="19" s="1"/>
  <c r="C305" i="4"/>
  <c r="F312" i="19" s="1"/>
  <c r="E320" i="4"/>
  <c r="K321" i="19" s="1"/>
  <c r="C82" i="4"/>
  <c r="C88" i="19" s="1"/>
  <c r="C158" i="4"/>
  <c r="I155" i="19" s="1"/>
  <c r="C199" i="4"/>
  <c r="N207" i="19" s="1"/>
  <c r="C277" i="4"/>
  <c r="E337" i="4"/>
  <c r="C367" i="4"/>
  <c r="M372" i="19" s="1"/>
  <c r="C117" i="4"/>
  <c r="I112" i="19" s="1"/>
  <c r="D364" i="4"/>
  <c r="K374" i="19" s="1"/>
  <c r="D388" i="4"/>
  <c r="E382" i="19" s="1"/>
  <c r="D282" i="4"/>
  <c r="I281" i="19" s="1"/>
  <c r="D192" i="4"/>
  <c r="F188" i="19" s="1"/>
  <c r="D71" i="4"/>
  <c r="G73" i="19" s="1"/>
  <c r="E191" i="4"/>
  <c r="K187" i="19" s="1"/>
  <c r="F389" i="4"/>
  <c r="F396" i="4"/>
  <c r="D395" i="19" s="1"/>
  <c r="F350" i="4"/>
  <c r="E357" i="19" s="1"/>
  <c r="G404" i="4"/>
  <c r="S404" i="4" s="1"/>
  <c r="G368" i="4"/>
  <c r="G384" i="4"/>
  <c r="N385" i="19" s="1"/>
  <c r="G355" i="4"/>
  <c r="F352" i="19" s="1"/>
  <c r="G341" i="4"/>
  <c r="H344" i="19" s="1"/>
  <c r="G283" i="4"/>
  <c r="G289" i="4"/>
  <c r="D288" i="19" s="1"/>
  <c r="G234" i="4"/>
  <c r="N233" i="19" s="1"/>
  <c r="G202" i="4"/>
  <c r="G200" i="19" s="1"/>
  <c r="G188" i="4"/>
  <c r="C186" i="19" s="1"/>
  <c r="E310" i="4"/>
  <c r="M307" i="19" s="1"/>
  <c r="E291" i="4"/>
  <c r="C293" i="19" s="1"/>
  <c r="E235" i="4"/>
  <c r="J237" i="19" s="1"/>
  <c r="E220" i="4"/>
  <c r="L223" i="19" s="1"/>
  <c r="E202" i="4"/>
  <c r="H200" i="19" s="1"/>
  <c r="E173" i="4"/>
  <c r="N173" i="19" s="1"/>
  <c r="E97" i="4"/>
  <c r="G98" i="19" s="1"/>
  <c r="E83" i="4"/>
  <c r="I80" i="19" s="1"/>
  <c r="E53" i="4"/>
  <c r="H51" i="19" s="1"/>
  <c r="E74" i="4"/>
  <c r="F299" i="4"/>
  <c r="D297" i="19" s="1"/>
  <c r="F309" i="4"/>
  <c r="C305" i="19" s="1"/>
  <c r="F283" i="4"/>
  <c r="F244" i="4"/>
  <c r="E253" i="19" s="1"/>
  <c r="F229" i="4"/>
  <c r="I238" i="19" s="1"/>
  <c r="F194" i="4"/>
  <c r="F194" i="19" s="1"/>
  <c r="F179" i="4"/>
  <c r="H175" i="19" s="1"/>
  <c r="F148" i="4"/>
  <c r="D146" i="19" s="1"/>
  <c r="F115" i="4"/>
  <c r="G110" i="19" s="1"/>
  <c r="F103" i="4"/>
  <c r="M93" i="19" s="1"/>
  <c r="F74" i="4"/>
  <c r="D65" i="19" s="1"/>
  <c r="F84" i="4"/>
  <c r="I81" i="19" s="1"/>
  <c r="F57" i="4"/>
  <c r="G58" i="19" s="1"/>
  <c r="F41" i="4"/>
  <c r="N40" i="19" s="1"/>
  <c r="G199" i="4"/>
  <c r="J207" i="19" s="1"/>
  <c r="G119" i="4"/>
  <c r="F113" i="19" s="1"/>
  <c r="H404" i="4"/>
  <c r="L400" i="19" s="1"/>
  <c r="H364" i="4"/>
  <c r="C374" i="19" s="1"/>
  <c r="H382" i="4"/>
  <c r="H380" i="19" s="1"/>
  <c r="H308" i="4"/>
  <c r="L311" i="19" s="1"/>
  <c r="H282" i="4"/>
  <c r="E281" i="19" s="1"/>
  <c r="H294" i="4"/>
  <c r="C290" i="19" s="1"/>
  <c r="H266" i="4"/>
  <c r="M265" i="19" s="1"/>
  <c r="H244" i="4"/>
  <c r="H207" i="4"/>
  <c r="N204" i="19" s="1"/>
  <c r="H170" i="4"/>
  <c r="H169" i="19" s="1"/>
  <c r="H100" i="4"/>
  <c r="G102" i="19" s="1"/>
  <c r="H119" i="4"/>
  <c r="E113" i="19" s="1"/>
  <c r="H79" i="4"/>
  <c r="F83" i="19" s="1"/>
  <c r="H57" i="4"/>
  <c r="L58" i="19" s="1"/>
  <c r="H73" i="4"/>
  <c r="M70" i="19" s="1"/>
  <c r="I299" i="4"/>
  <c r="U299" i="4" s="1"/>
  <c r="I283" i="4"/>
  <c r="K284" i="19" s="1"/>
  <c r="I109" i="4"/>
  <c r="I58" i="4"/>
  <c r="M53" i="19" s="1"/>
  <c r="J372" i="4"/>
  <c r="J385" i="4"/>
  <c r="L381" i="19" s="1"/>
  <c r="J351" i="4"/>
  <c r="C350" i="19" s="1"/>
  <c r="J289" i="4"/>
  <c r="J259" i="4"/>
  <c r="J258" i="19" s="1"/>
  <c r="J230" i="4"/>
  <c r="L231" i="19" s="1"/>
  <c r="J244" i="4"/>
  <c r="L253" i="19" s="1"/>
  <c r="J215" i="4"/>
  <c r="M220" i="19" s="1"/>
  <c r="J184" i="4"/>
  <c r="G183" i="19" s="1"/>
  <c r="J203" i="4"/>
  <c r="E205" i="19" s="1"/>
  <c r="J171" i="4"/>
  <c r="C176" i="19" s="1"/>
  <c r="J140" i="4"/>
  <c r="E141" i="19" s="1"/>
  <c r="J157" i="4"/>
  <c r="J117" i="4"/>
  <c r="H112" i="19" s="1"/>
  <c r="J52" i="4"/>
  <c r="F56" i="19" s="1"/>
  <c r="J74" i="4"/>
  <c r="F65" i="19" s="1"/>
  <c r="J41" i="4"/>
  <c r="K380" i="4"/>
  <c r="M387" i="19" s="1"/>
  <c r="K396" i="4"/>
  <c r="L395" i="19" s="1"/>
  <c r="K364" i="4"/>
  <c r="M374" i="19" s="1"/>
  <c r="K270" i="4"/>
  <c r="W270" i="4" s="1"/>
  <c r="K97" i="4"/>
  <c r="M98" i="19" s="1"/>
  <c r="K81" i="4"/>
  <c r="L86" i="19" s="1"/>
  <c r="K45" i="4"/>
  <c r="I44" i="19" s="1"/>
  <c r="L383" i="4"/>
  <c r="L401" i="4"/>
  <c r="L359" i="4"/>
  <c r="H355" i="19" s="1"/>
  <c r="L277" i="4"/>
  <c r="L278" i="19" s="1"/>
  <c r="L247" i="4"/>
  <c r="I245" i="19" s="1"/>
  <c r="L263" i="4"/>
  <c r="D267" i="19" s="1"/>
  <c r="L200" i="4"/>
  <c r="I202" i="19" s="1"/>
  <c r="L184" i="4"/>
  <c r="J183" i="19" s="1"/>
  <c r="L161" i="4"/>
  <c r="N159" i="19" s="1"/>
  <c r="L69" i="4"/>
  <c r="D67" i="19" s="1"/>
  <c r="L88" i="4"/>
  <c r="H84" i="19" s="1"/>
  <c r="L53" i="4"/>
  <c r="C51" i="19" s="1"/>
  <c r="M202" i="4"/>
  <c r="Y202" i="4" s="1"/>
  <c r="M110" i="4"/>
  <c r="D116" i="19" s="1"/>
  <c r="I387" i="4"/>
  <c r="G379" i="19" s="1"/>
  <c r="I359" i="4"/>
  <c r="U359" i="4" s="1"/>
  <c r="I207" i="4"/>
  <c r="K204" i="19" s="1"/>
  <c r="I191" i="4"/>
  <c r="N187" i="19" s="1"/>
  <c r="I71" i="4"/>
  <c r="E73" i="19" s="1"/>
  <c r="K387" i="4"/>
  <c r="C379" i="19" s="1"/>
  <c r="K397" i="4"/>
  <c r="I401" i="19" s="1"/>
  <c r="K343" i="4"/>
  <c r="C336" i="19" s="1"/>
  <c r="K279" i="4"/>
  <c r="H273" i="19" s="1"/>
  <c r="K236" i="4"/>
  <c r="F235" i="19" s="1"/>
  <c r="K208" i="4"/>
  <c r="H206" i="19" s="1"/>
  <c r="K191" i="4"/>
  <c r="I187" i="19" s="1"/>
  <c r="K73" i="4"/>
  <c r="E70" i="19" s="1"/>
  <c r="L193" i="4"/>
  <c r="C190" i="19" s="1"/>
  <c r="M387" i="4"/>
  <c r="H379" i="19" s="1"/>
  <c r="M281" i="4"/>
  <c r="M205" i="4"/>
  <c r="M176" i="4"/>
  <c r="G170" i="19" s="1"/>
  <c r="M146" i="4"/>
  <c r="L145" i="19" s="1"/>
  <c r="M101" i="4"/>
  <c r="H99" i="19" s="1"/>
  <c r="M56" i="4"/>
  <c r="K54" i="19" s="1"/>
  <c r="M73" i="4"/>
  <c r="M40" i="4"/>
  <c r="I33" i="19" s="1"/>
  <c r="I422" i="19"/>
  <c r="N422" i="19"/>
  <c r="P430" i="19"/>
  <c r="P432" i="19"/>
  <c r="G422" i="19"/>
  <c r="D422" i="19"/>
  <c r="Q426" i="19"/>
  <c r="O426" i="19"/>
  <c r="P425" i="19"/>
  <c r="Q428" i="19"/>
  <c r="O428" i="19"/>
  <c r="Q424" i="19"/>
  <c r="O424" i="19"/>
  <c r="P427" i="19"/>
  <c r="Q432" i="19"/>
  <c r="O432" i="19"/>
  <c r="H422" i="19"/>
  <c r="Q423" i="19"/>
  <c r="O423" i="19"/>
  <c r="P424" i="19"/>
  <c r="P433" i="19"/>
  <c r="M422" i="19"/>
  <c r="Q434" i="19"/>
  <c r="O434" i="19"/>
  <c r="O431" i="19"/>
  <c r="Q431" i="19"/>
  <c r="K422" i="19"/>
  <c r="E422" i="19"/>
  <c r="P429" i="19"/>
  <c r="J422" i="19"/>
  <c r="Q425" i="19"/>
  <c r="O425" i="19"/>
  <c r="P431" i="19"/>
  <c r="P434" i="19"/>
  <c r="O429" i="19"/>
  <c r="Q429" i="19"/>
  <c r="P426" i="19"/>
  <c r="P423" i="19"/>
  <c r="O430" i="19"/>
  <c r="Q430" i="19"/>
  <c r="Q433" i="19"/>
  <c r="O433" i="19"/>
  <c r="P428" i="19"/>
  <c r="Q427" i="19"/>
  <c r="O427" i="19"/>
  <c r="H403" i="4"/>
  <c r="L400" i="4"/>
  <c r="K402" i="19" s="1"/>
  <c r="L396" i="4"/>
  <c r="C395" i="19" s="1"/>
  <c r="K394" i="4"/>
  <c r="M404" i="19" s="1"/>
  <c r="K401" i="4"/>
  <c r="D393" i="19" s="1"/>
  <c r="H394" i="4"/>
  <c r="I404" i="19" s="1"/>
  <c r="I398" i="4"/>
  <c r="E398" i="19" s="1"/>
  <c r="F399" i="4"/>
  <c r="F399" i="19" s="1"/>
  <c r="F394" i="4"/>
  <c r="G397" i="4"/>
  <c r="D401" i="19" s="1"/>
  <c r="I402" i="4"/>
  <c r="F403" i="19" s="1"/>
  <c r="J380" i="4"/>
  <c r="F387" i="19" s="1"/>
  <c r="H383" i="4"/>
  <c r="E385" i="4"/>
  <c r="M381" i="19" s="1"/>
  <c r="M390" i="4"/>
  <c r="Y390" i="4" s="1"/>
  <c r="I386" i="4"/>
  <c r="N388" i="19" s="1"/>
  <c r="C388" i="4"/>
  <c r="F388" i="4"/>
  <c r="J382" i="19" s="1"/>
  <c r="E381" i="4"/>
  <c r="C383" i="19" s="1"/>
  <c r="G381" i="4"/>
  <c r="K383" i="19" s="1"/>
  <c r="K385" i="4"/>
  <c r="H381" i="19" s="1"/>
  <c r="G380" i="4"/>
  <c r="E387" i="19" s="1"/>
  <c r="E384" i="4"/>
  <c r="D385" i="19" s="1"/>
  <c r="G386" i="4"/>
  <c r="D388" i="19" s="1"/>
  <c r="I385" i="4"/>
  <c r="C381" i="19" s="1"/>
  <c r="F383" i="4"/>
  <c r="N384" i="19" s="1"/>
  <c r="M386" i="4"/>
  <c r="E388" i="19" s="1"/>
  <c r="C384" i="4"/>
  <c r="F385" i="19" s="1"/>
  <c r="L382" i="4"/>
  <c r="F380" i="19" s="1"/>
  <c r="E380" i="4"/>
  <c r="K387" i="19" s="1"/>
  <c r="K388" i="4"/>
  <c r="N382" i="19" s="1"/>
  <c r="C380" i="4"/>
  <c r="G385" i="4"/>
  <c r="G381" i="19" s="1"/>
  <c r="H390" i="4"/>
  <c r="D386" i="19" s="1"/>
  <c r="D381" i="4"/>
  <c r="N383" i="19" s="1"/>
  <c r="F387" i="4"/>
  <c r="R387" i="4" s="1"/>
  <c r="C374" i="4"/>
  <c r="K368" i="19" s="1"/>
  <c r="H373" i="4"/>
  <c r="F365" i="19" s="1"/>
  <c r="D374" i="4"/>
  <c r="D368" i="19" s="1"/>
  <c r="J365" i="4"/>
  <c r="G371" i="19" s="1"/>
  <c r="D366" i="4"/>
  <c r="H364" i="19" s="1"/>
  <c r="I373" i="4"/>
  <c r="M365" i="19" s="1"/>
  <c r="C371" i="4"/>
  <c r="I366" i="19" s="1"/>
  <c r="I370" i="4"/>
  <c r="N367" i="19" s="1"/>
  <c r="K370" i="4"/>
  <c r="D367" i="19" s="1"/>
  <c r="D357" i="4"/>
  <c r="I353" i="4"/>
  <c r="E359" i="19" s="1"/>
  <c r="E357" i="4"/>
  <c r="C358" i="19" s="1"/>
  <c r="C351" i="4"/>
  <c r="F350" i="19" s="1"/>
  <c r="E354" i="4"/>
  <c r="M348" i="19" s="1"/>
  <c r="F349" i="4"/>
  <c r="I356" i="19" s="1"/>
  <c r="E355" i="4"/>
  <c r="D352" i="19" s="1"/>
  <c r="F356" i="4"/>
  <c r="H349" i="19" s="1"/>
  <c r="D351" i="4"/>
  <c r="J350" i="19" s="1"/>
  <c r="E352" i="4"/>
  <c r="J354" i="19" s="1"/>
  <c r="G349" i="4"/>
  <c r="N356" i="19" s="1"/>
  <c r="L343" i="4"/>
  <c r="G336" i="19" s="1"/>
  <c r="M344" i="4"/>
  <c r="G333" i="19" s="1"/>
  <c r="L335" i="4"/>
  <c r="H343" i="19" s="1"/>
  <c r="J344" i="4"/>
  <c r="H333" i="19" s="1"/>
  <c r="E335" i="4"/>
  <c r="E343" i="19" s="1"/>
  <c r="M339" i="4"/>
  <c r="E339" i="19" s="1"/>
  <c r="H335" i="4"/>
  <c r="K343" i="19" s="1"/>
  <c r="E338" i="4"/>
  <c r="F341" i="19" s="1"/>
  <c r="E340" i="4"/>
  <c r="N342" i="19" s="1"/>
  <c r="C340" i="4"/>
  <c r="I342" i="19" s="1"/>
  <c r="D343" i="4"/>
  <c r="J336" i="19" s="1"/>
  <c r="E343" i="4"/>
  <c r="K336" i="19" s="1"/>
  <c r="F342" i="4"/>
  <c r="G339" i="4"/>
  <c r="C339" i="19" s="1"/>
  <c r="H337" i="4"/>
  <c r="D340" i="19" s="1"/>
  <c r="J328" i="4"/>
  <c r="K328" i="19" s="1"/>
  <c r="M329" i="4"/>
  <c r="F324" i="4"/>
  <c r="G325" i="4"/>
  <c r="M322" i="19" s="1"/>
  <c r="I323" i="4"/>
  <c r="D318" i="19" s="1"/>
  <c r="J309" i="4"/>
  <c r="I305" i="19" s="1"/>
  <c r="L312" i="4"/>
  <c r="L314" i="19" s="1"/>
  <c r="E307" i="4"/>
  <c r="E309" i="4"/>
  <c r="N305" i="19" s="1"/>
  <c r="E308" i="4"/>
  <c r="C311" i="19" s="1"/>
  <c r="J305" i="4"/>
  <c r="L314" i="4"/>
  <c r="J306" i="19" s="1"/>
  <c r="C308" i="4"/>
  <c r="M311" i="19" s="1"/>
  <c r="C306" i="4"/>
  <c r="C309" i="19" s="1"/>
  <c r="D308" i="4"/>
  <c r="F311" i="4"/>
  <c r="J313" i="19" s="1"/>
  <c r="G311" i="4"/>
  <c r="N313" i="19" s="1"/>
  <c r="I310" i="4"/>
  <c r="D307" i="19" s="1"/>
  <c r="H299" i="4"/>
  <c r="M297" i="19" s="1"/>
  <c r="L293" i="4"/>
  <c r="E289" i="19" s="1"/>
  <c r="M297" i="4"/>
  <c r="H299" i="19" s="1"/>
  <c r="F297" i="4"/>
  <c r="M299" i="19" s="1"/>
  <c r="E294" i="4"/>
  <c r="N290" i="19" s="1"/>
  <c r="K292" i="4"/>
  <c r="F291" i="4"/>
  <c r="K293" i="19" s="1"/>
  <c r="J291" i="4"/>
  <c r="E293" i="19" s="1"/>
  <c r="J296" i="4"/>
  <c r="L296" i="4"/>
  <c r="H294" i="19" s="1"/>
  <c r="M299" i="4"/>
  <c r="C297" i="19" s="1"/>
  <c r="K298" i="4"/>
  <c r="L295" i="19" s="1"/>
  <c r="D293" i="4"/>
  <c r="N289" i="19" s="1"/>
  <c r="D294" i="4"/>
  <c r="I290" i="19" s="1"/>
  <c r="C296" i="4"/>
  <c r="D294" i="19" s="1"/>
  <c r="D292" i="4"/>
  <c r="J291" i="19" s="1"/>
  <c r="F292" i="4"/>
  <c r="C291" i="19" s="1"/>
  <c r="G294" i="4"/>
  <c r="L290" i="19" s="1"/>
  <c r="I300" i="4"/>
  <c r="C279" i="4"/>
  <c r="L273" i="19" s="1"/>
  <c r="J278" i="4"/>
  <c r="H279" i="19" s="1"/>
  <c r="E280" i="4"/>
  <c r="G282" i="19" s="1"/>
  <c r="J275" i="4"/>
  <c r="L274" i="19" s="1"/>
  <c r="E278" i="4"/>
  <c r="N279" i="19" s="1"/>
  <c r="H278" i="4"/>
  <c r="D279" i="19" s="1"/>
  <c r="F285" i="4"/>
  <c r="G275" i="19" s="1"/>
  <c r="C284" i="4"/>
  <c r="D280" i="19" s="1"/>
  <c r="E281" i="4"/>
  <c r="F279" i="4"/>
  <c r="N273" i="19" s="1"/>
  <c r="G277" i="4"/>
  <c r="D278" i="19" s="1"/>
  <c r="I279" i="4"/>
  <c r="D273" i="19" s="1"/>
  <c r="E263" i="4"/>
  <c r="C261" i="4"/>
  <c r="M260" i="19" s="1"/>
  <c r="L265" i="4"/>
  <c r="I261" i="19" s="1"/>
  <c r="I267" i="4"/>
  <c r="M269" i="19" s="1"/>
  <c r="L259" i="4"/>
  <c r="M258" i="19" s="1"/>
  <c r="H269" i="4"/>
  <c r="F262" i="19" s="1"/>
  <c r="C264" i="4"/>
  <c r="F259" i="19" s="1"/>
  <c r="C267" i="4"/>
  <c r="D267" i="4"/>
  <c r="L269" i="19" s="1"/>
  <c r="E259" i="4"/>
  <c r="F262" i="4"/>
  <c r="C264" i="19" s="1"/>
  <c r="H265" i="4"/>
  <c r="T265" i="4" s="1"/>
  <c r="I263" i="4"/>
  <c r="E267" i="19" s="1"/>
  <c r="F247" i="4"/>
  <c r="M245" i="19" s="1"/>
  <c r="F253" i="4"/>
  <c r="G243" i="19" s="1"/>
  <c r="E250" i="4"/>
  <c r="L249" i="19" s="1"/>
  <c r="E249" i="4"/>
  <c r="J247" i="19" s="1"/>
  <c r="K252" i="4"/>
  <c r="M250" i="19" s="1"/>
  <c r="L253" i="4"/>
  <c r="M243" i="19" s="1"/>
  <c r="M253" i="4"/>
  <c r="D243" i="19" s="1"/>
  <c r="E247" i="4"/>
  <c r="K245" i="19" s="1"/>
  <c r="H255" i="4"/>
  <c r="J254" i="19" s="1"/>
  <c r="E246" i="4"/>
  <c r="M248" i="19" s="1"/>
  <c r="D253" i="4"/>
  <c r="E243" i="19" s="1"/>
  <c r="E244" i="4"/>
  <c r="F248" i="4"/>
  <c r="K246" i="19" s="1"/>
  <c r="G244" i="4"/>
  <c r="F253" i="19" s="1"/>
  <c r="H252" i="4"/>
  <c r="N250" i="19" s="1"/>
  <c r="I250" i="4"/>
  <c r="C232" i="4"/>
  <c r="L238" i="4"/>
  <c r="M232" i="19" s="1"/>
  <c r="M239" i="4"/>
  <c r="M239" i="19" s="1"/>
  <c r="F230" i="4"/>
  <c r="E231" i="19" s="1"/>
  <c r="C234" i="4"/>
  <c r="L233" i="19" s="1"/>
  <c r="L239" i="4"/>
  <c r="K239" i="19" s="1"/>
  <c r="E240" i="4"/>
  <c r="F236" i="19" s="1"/>
  <c r="C229" i="4"/>
  <c r="E233" i="4"/>
  <c r="G229" i="19" s="1"/>
  <c r="F237" i="4"/>
  <c r="L228" i="19" s="1"/>
  <c r="D232" i="4"/>
  <c r="G233" i="4"/>
  <c r="M229" i="19" s="1"/>
  <c r="H236" i="4"/>
  <c r="G235" i="19" s="1"/>
  <c r="I236" i="4"/>
  <c r="N235" i="19" s="1"/>
  <c r="C214" i="4"/>
  <c r="N215" i="19" s="1"/>
  <c r="C224" i="4"/>
  <c r="J214" i="19" s="1"/>
  <c r="E206" i="4"/>
  <c r="C199" i="19" s="1"/>
  <c r="C204" i="4"/>
  <c r="J207" i="4"/>
  <c r="C205" i="4"/>
  <c r="J202" i="4"/>
  <c r="V202" i="4" s="1"/>
  <c r="C200" i="4"/>
  <c r="K199" i="4"/>
  <c r="W199" i="4" s="1"/>
  <c r="K204" i="4"/>
  <c r="E201" i="19" s="1"/>
  <c r="G206" i="4"/>
  <c r="I199" i="19" s="1"/>
  <c r="E203" i="4"/>
  <c r="K205" i="19" s="1"/>
  <c r="D202" i="4"/>
  <c r="P202" i="4" s="1"/>
  <c r="J201" i="4"/>
  <c r="F208" i="19" s="1"/>
  <c r="I205" i="4"/>
  <c r="L198" i="19" s="1"/>
  <c r="I203" i="4"/>
  <c r="M205" i="19" s="1"/>
  <c r="L203" i="4"/>
  <c r="F205" i="19" s="1"/>
  <c r="E200" i="4"/>
  <c r="N202" i="19" s="1"/>
  <c r="J209" i="4"/>
  <c r="I203" i="19" s="1"/>
  <c r="G204" i="4"/>
  <c r="H201" i="19" s="1"/>
  <c r="E204" i="4"/>
  <c r="I201" i="19" s="1"/>
  <c r="C203" i="4"/>
  <c r="D205" i="19" s="1"/>
  <c r="K205" i="4"/>
  <c r="K206" i="4"/>
  <c r="G199" i="19" s="1"/>
  <c r="I204" i="4"/>
  <c r="G201" i="19" s="1"/>
  <c r="F205" i="4"/>
  <c r="R207" i="4" s="1"/>
  <c r="H199" i="4"/>
  <c r="F207" i="19" s="1"/>
  <c r="H202" i="4"/>
  <c r="M200" i="19" s="1"/>
  <c r="G203" i="4"/>
  <c r="L205" i="19" s="1"/>
  <c r="E201" i="4"/>
  <c r="L208" i="19" s="1"/>
  <c r="D205" i="4"/>
  <c r="P205" i="4" s="1"/>
  <c r="M208" i="4"/>
  <c r="J208" i="4"/>
  <c r="N206" i="19" s="1"/>
  <c r="H206" i="4"/>
  <c r="K199" i="19" s="1"/>
  <c r="K189" i="4"/>
  <c r="E193" i="19" s="1"/>
  <c r="D189" i="4"/>
  <c r="G193" i="19" s="1"/>
  <c r="F187" i="4"/>
  <c r="C185" i="19" s="1"/>
  <c r="I192" i="4"/>
  <c r="G195" i="4"/>
  <c r="L184" i="19" s="1"/>
  <c r="C185" i="4"/>
  <c r="N189" i="19" s="1"/>
  <c r="E190" i="4"/>
  <c r="Q190" i="4" s="1"/>
  <c r="H192" i="4"/>
  <c r="D188" i="19" s="1"/>
  <c r="J179" i="4"/>
  <c r="M175" i="19" s="1"/>
  <c r="E172" i="4"/>
  <c r="J172" i="19" s="1"/>
  <c r="J176" i="4"/>
  <c r="K175" i="4"/>
  <c r="K174" i="19" s="1"/>
  <c r="F177" i="4"/>
  <c r="I178" i="19" s="1"/>
  <c r="D173" i="4"/>
  <c r="M173" i="19" s="1"/>
  <c r="G172" i="4"/>
  <c r="D172" i="19" s="1"/>
  <c r="I176" i="4"/>
  <c r="E156" i="4"/>
  <c r="M164" i="19" s="1"/>
  <c r="L156" i="4"/>
  <c r="I164" i="19" s="1"/>
  <c r="J159" i="4"/>
  <c r="N154" i="19" s="1"/>
  <c r="L163" i="4"/>
  <c r="M160" i="19" s="1"/>
  <c r="M155" i="4"/>
  <c r="J153" i="19" s="1"/>
  <c r="E157" i="4"/>
  <c r="H157" i="19" s="1"/>
  <c r="E158" i="4"/>
  <c r="J155" i="19" s="1"/>
  <c r="E160" i="4"/>
  <c r="I156" i="19" s="1"/>
  <c r="C155" i="4"/>
  <c r="H153" i="19" s="1"/>
  <c r="D160" i="4"/>
  <c r="L156" i="19" s="1"/>
  <c r="E154" i="4"/>
  <c r="N163" i="19" s="1"/>
  <c r="F157" i="4"/>
  <c r="G160" i="4"/>
  <c r="J156" i="19" s="1"/>
  <c r="H160" i="4"/>
  <c r="H156" i="19" s="1"/>
  <c r="I154" i="4"/>
  <c r="F163" i="19" s="1"/>
  <c r="H141" i="4"/>
  <c r="L138" i="19" s="1"/>
  <c r="E141" i="4"/>
  <c r="J147" i="4"/>
  <c r="G143" i="19" s="1"/>
  <c r="K142" i="4"/>
  <c r="D147" i="19" s="1"/>
  <c r="E144" i="4"/>
  <c r="H139" i="19" s="1"/>
  <c r="H147" i="4"/>
  <c r="H149" i="4"/>
  <c r="E142" i="19" s="1"/>
  <c r="C149" i="4"/>
  <c r="D147" i="4"/>
  <c r="P147" i="4" s="1"/>
  <c r="F142" i="4"/>
  <c r="M147" i="19" s="1"/>
  <c r="G144" i="4"/>
  <c r="G139" i="19" s="1"/>
  <c r="E148" i="19"/>
  <c r="F130" i="4"/>
  <c r="C130" i="19" s="1"/>
  <c r="D113" i="4"/>
  <c r="G118" i="19" s="1"/>
  <c r="J114" i="4"/>
  <c r="C111" i="19" s="1"/>
  <c r="C112" i="4"/>
  <c r="G114" i="19" s="1"/>
  <c r="J115" i="4"/>
  <c r="K110" i="19" s="1"/>
  <c r="E115" i="4"/>
  <c r="L110" i="19" s="1"/>
  <c r="C114" i="4"/>
  <c r="E114" i="4"/>
  <c r="G111" i="19" s="1"/>
  <c r="C110" i="4"/>
  <c r="L110" i="4"/>
  <c r="G116" i="19" s="1"/>
  <c r="H117" i="4"/>
  <c r="K96" i="4"/>
  <c r="L95" i="19" s="1"/>
  <c r="H96" i="4"/>
  <c r="H95" i="19" s="1"/>
  <c r="J100" i="4"/>
  <c r="J102" i="19" s="1"/>
  <c r="F101" i="4"/>
  <c r="N99" i="19" s="1"/>
  <c r="L98" i="4"/>
  <c r="M94" i="19" s="1"/>
  <c r="E96" i="4"/>
  <c r="K95" i="19" s="1"/>
  <c r="J95" i="4"/>
  <c r="L100" i="19" s="1"/>
  <c r="F94" i="4"/>
  <c r="H101" i="19" s="1"/>
  <c r="C104" i="4"/>
  <c r="J97" i="19" s="1"/>
  <c r="D101" i="4"/>
  <c r="M99" i="19" s="1"/>
  <c r="F96" i="4"/>
  <c r="J95" i="19" s="1"/>
  <c r="G99" i="4"/>
  <c r="G103" i="19" s="1"/>
  <c r="I104" i="4"/>
  <c r="I97" i="19" s="1"/>
  <c r="E84" i="4"/>
  <c r="C81" i="19" s="1"/>
  <c r="E85" i="4"/>
  <c r="C79" i="4"/>
  <c r="J83" i="19" s="1"/>
  <c r="J86" i="4"/>
  <c r="H79" i="19" s="1"/>
  <c r="M79" i="4"/>
  <c r="G83" i="19" s="1"/>
  <c r="H86" i="4"/>
  <c r="I79" i="19" s="1"/>
  <c r="E89" i="4"/>
  <c r="M82" i="19" s="1"/>
  <c r="L90" i="4"/>
  <c r="G85" i="19" s="1"/>
  <c r="H82" i="4"/>
  <c r="K88" i="19" s="1"/>
  <c r="J89" i="4"/>
  <c r="C82" i="19" s="1"/>
  <c r="F87" i="4"/>
  <c r="L78" i="19" s="1"/>
  <c r="E81" i="4"/>
  <c r="C90" i="4"/>
  <c r="H85" i="19" s="1"/>
  <c r="D81" i="4"/>
  <c r="G86" i="19" s="1"/>
  <c r="F82" i="4"/>
  <c r="H88" i="19" s="1"/>
  <c r="G85" i="4"/>
  <c r="I87" i="19" s="1"/>
  <c r="I85" i="4"/>
  <c r="H87" i="19" s="1"/>
  <c r="E68" i="4"/>
  <c r="J64" i="19" s="1"/>
  <c r="E67" i="4"/>
  <c r="E66" i="4"/>
  <c r="H72" i="19" s="1"/>
  <c r="C68" i="4"/>
  <c r="M64" i="19" s="1"/>
  <c r="J68" i="4"/>
  <c r="K64" i="19" s="1"/>
  <c r="C65" i="4"/>
  <c r="E63" i="19" s="1"/>
  <c r="H74" i="4"/>
  <c r="N65" i="19" s="1"/>
  <c r="E70" i="4"/>
  <c r="M74" i="4"/>
  <c r="M70" i="4"/>
  <c r="D74" i="19" s="1"/>
  <c r="I73" i="4"/>
  <c r="F72" i="4"/>
  <c r="N66" i="19" s="1"/>
  <c r="E73" i="4"/>
  <c r="Q68" i="4" s="1"/>
  <c r="C75" i="4"/>
  <c r="H69" i="19" s="1"/>
  <c r="J67" i="4"/>
  <c r="D71" i="19" s="1"/>
  <c r="L72" i="4"/>
  <c r="C66" i="19" s="1"/>
  <c r="G68" i="4"/>
  <c r="H64" i="19" s="1"/>
  <c r="C67" i="4"/>
  <c r="F68" i="4"/>
  <c r="E64" i="19" s="1"/>
  <c r="J72" i="4"/>
  <c r="E66" i="19" s="1"/>
  <c r="K66" i="4"/>
  <c r="N72" i="19" s="1"/>
  <c r="I64" i="4"/>
  <c r="N68" i="19" s="1"/>
  <c r="M71" i="4"/>
  <c r="Y71" i="4" s="1"/>
  <c r="G67" i="4"/>
  <c r="C66" i="4"/>
  <c r="J72" i="19" s="1"/>
  <c r="K65" i="4"/>
  <c r="M63" i="19" s="1"/>
  <c r="K71" i="4"/>
  <c r="F70" i="4"/>
  <c r="F74" i="19" s="1"/>
  <c r="G72" i="4"/>
  <c r="M66" i="19" s="1"/>
  <c r="H67" i="4"/>
  <c r="H59" i="4"/>
  <c r="G55" i="19" s="1"/>
  <c r="E60" i="4"/>
  <c r="N57" i="19" s="1"/>
  <c r="J55" i="4"/>
  <c r="V55" i="4" s="1"/>
  <c r="C52" i="4"/>
  <c r="M56" i="19" s="1"/>
  <c r="C54" i="4"/>
  <c r="G48" i="19" s="1"/>
  <c r="J50" i="4"/>
  <c r="G59" i="19" s="1"/>
  <c r="L51" i="4"/>
  <c r="I49" i="19" s="1"/>
  <c r="E55" i="4"/>
  <c r="I52" i="19" s="1"/>
  <c r="D49" i="4"/>
  <c r="N50" i="19" s="1"/>
  <c r="F56" i="4"/>
  <c r="L54" i="19" s="1"/>
  <c r="H52" i="4"/>
  <c r="D56" i="19" s="1"/>
  <c r="I55" i="4"/>
  <c r="E52" i="19" s="1"/>
  <c r="J36" i="4"/>
  <c r="G35" i="19" s="1"/>
  <c r="C34" i="4"/>
  <c r="N41" i="19" s="1"/>
  <c r="F43" i="4"/>
  <c r="G36" i="19" s="1"/>
  <c r="E43" i="4"/>
  <c r="I36" i="19" s="1"/>
  <c r="C44" i="4"/>
  <c r="M34" i="19" s="1"/>
  <c r="F35" i="4"/>
  <c r="E43" i="19" s="1"/>
  <c r="L35" i="4"/>
  <c r="H43" i="19" s="1"/>
  <c r="L44" i="4"/>
  <c r="N34" i="19" s="1"/>
  <c r="C4" i="4"/>
  <c r="M8" i="19" s="1"/>
  <c r="C8" i="4"/>
  <c r="N9" i="19" s="1"/>
  <c r="C12" i="4"/>
  <c r="J7" i="19" s="1"/>
  <c r="C7" i="4"/>
  <c r="G10" i="19" s="1"/>
  <c r="C11" i="4"/>
  <c r="I14" i="19" s="1"/>
  <c r="C15" i="4"/>
  <c r="H13" i="19" s="1"/>
  <c r="C13" i="4"/>
  <c r="L6" i="19" s="1"/>
  <c r="C6" i="4"/>
  <c r="F12" i="19" s="1"/>
  <c r="C10" i="4"/>
  <c r="D3" i="19" s="1"/>
  <c r="C14" i="4"/>
  <c r="E11" i="19" s="1"/>
  <c r="C5" i="4"/>
  <c r="K5" i="19" s="1"/>
  <c r="C9" i="4"/>
  <c r="C4" i="19" s="1"/>
  <c r="F7" i="4"/>
  <c r="H10" i="19" s="1"/>
  <c r="F11" i="4"/>
  <c r="M14" i="19" s="1"/>
  <c r="F15" i="4"/>
  <c r="N13" i="19" s="1"/>
  <c r="F8" i="4"/>
  <c r="K9" i="19" s="1"/>
  <c r="F6" i="4"/>
  <c r="E12" i="19" s="1"/>
  <c r="F10" i="4"/>
  <c r="F14" i="4"/>
  <c r="I11" i="19" s="1"/>
  <c r="F4" i="4"/>
  <c r="J8" i="19" s="1"/>
  <c r="F5" i="4"/>
  <c r="F9" i="4"/>
  <c r="F4" i="19" s="1"/>
  <c r="F13" i="4"/>
  <c r="D6" i="19" s="1"/>
  <c r="F12" i="4"/>
  <c r="C7" i="19" s="1"/>
  <c r="L5" i="4"/>
  <c r="G5" i="19" s="1"/>
  <c r="L9" i="4"/>
  <c r="I4" i="19" s="1"/>
  <c r="L13" i="4"/>
  <c r="H6" i="19" s="1"/>
  <c r="L14" i="4"/>
  <c r="M11" i="19" s="1"/>
  <c r="L4" i="4"/>
  <c r="F8" i="19" s="1"/>
  <c r="L8" i="4"/>
  <c r="D9" i="19" s="1"/>
  <c r="L12" i="4"/>
  <c r="E7" i="19" s="1"/>
  <c r="L6" i="4"/>
  <c r="N12" i="19" s="1"/>
  <c r="L10" i="4"/>
  <c r="J3" i="19" s="1"/>
  <c r="L7" i="4"/>
  <c r="C10" i="19" s="1"/>
  <c r="L11" i="4"/>
  <c r="L14" i="19" s="1"/>
  <c r="L15" i="4"/>
  <c r="K13" i="19" s="1"/>
  <c r="E6" i="4"/>
  <c r="H12" i="19" s="1"/>
  <c r="E10" i="4"/>
  <c r="N3" i="19" s="1"/>
  <c r="E14" i="4"/>
  <c r="J11" i="19" s="1"/>
  <c r="E7" i="4"/>
  <c r="E5" i="4"/>
  <c r="M5" i="19" s="1"/>
  <c r="E9" i="4"/>
  <c r="G4" i="19" s="1"/>
  <c r="E13" i="4"/>
  <c r="I6" i="19" s="1"/>
  <c r="E15" i="4"/>
  <c r="E4" i="4"/>
  <c r="L8" i="19" s="1"/>
  <c r="E8" i="4"/>
  <c r="F9" i="19" s="1"/>
  <c r="E12" i="4"/>
  <c r="D7" i="19" s="1"/>
  <c r="E11" i="4"/>
  <c r="C14" i="19" s="1"/>
  <c r="H5" i="4"/>
  <c r="I5" i="19" s="1"/>
  <c r="H9" i="4"/>
  <c r="H4" i="19" s="1"/>
  <c r="H13" i="4"/>
  <c r="N6" i="19" s="1"/>
  <c r="H15" i="4"/>
  <c r="G13" i="19" s="1"/>
  <c r="H10" i="4"/>
  <c r="K3" i="19" s="1"/>
  <c r="H4" i="4"/>
  <c r="D8" i="19" s="1"/>
  <c r="H8" i="4"/>
  <c r="E9" i="19" s="1"/>
  <c r="H12" i="4"/>
  <c r="M7" i="19" s="1"/>
  <c r="H7" i="4"/>
  <c r="L10" i="19" s="1"/>
  <c r="H11" i="4"/>
  <c r="F14" i="19" s="1"/>
  <c r="H6" i="4"/>
  <c r="J12" i="19" s="1"/>
  <c r="H14" i="4"/>
  <c r="C11" i="19" s="1"/>
  <c r="J7" i="4"/>
  <c r="I10" i="19" s="1"/>
  <c r="J11" i="4"/>
  <c r="H14" i="19" s="1"/>
  <c r="J15" i="4"/>
  <c r="F13" i="19" s="1"/>
  <c r="J4" i="4"/>
  <c r="N8" i="19" s="1"/>
  <c r="J12" i="4"/>
  <c r="K7" i="19" s="1"/>
  <c r="J6" i="4"/>
  <c r="J10" i="4"/>
  <c r="E3" i="19" s="1"/>
  <c r="J14" i="4"/>
  <c r="J8" i="4"/>
  <c r="J9" i="19" s="1"/>
  <c r="J5" i="4"/>
  <c r="C5" i="19" s="1"/>
  <c r="J9" i="4"/>
  <c r="L4" i="19" s="1"/>
  <c r="J13" i="4"/>
  <c r="M6" i="19" s="1"/>
  <c r="I6" i="4"/>
  <c r="I12" i="19" s="1"/>
  <c r="I10" i="4"/>
  <c r="H3" i="19" s="1"/>
  <c r="I14" i="4"/>
  <c r="N11" i="19" s="1"/>
  <c r="I11" i="4"/>
  <c r="K14" i="19" s="1"/>
  <c r="I15" i="4"/>
  <c r="I5" i="4"/>
  <c r="D5" i="19" s="1"/>
  <c r="I9" i="4"/>
  <c r="E4" i="19" s="1"/>
  <c r="I13" i="4"/>
  <c r="G6" i="19" s="1"/>
  <c r="I7" i="4"/>
  <c r="M10" i="19" s="1"/>
  <c r="I4" i="4"/>
  <c r="C8" i="19" s="1"/>
  <c r="I8" i="4"/>
  <c r="L9" i="19" s="1"/>
  <c r="I12" i="4"/>
  <c r="F7" i="19" s="1"/>
  <c r="K4" i="4"/>
  <c r="G8" i="19" s="1"/>
  <c r="K8" i="4"/>
  <c r="M9" i="19" s="1"/>
  <c r="K12" i="4"/>
  <c r="H7" i="19" s="1"/>
  <c r="K14" i="4"/>
  <c r="F11" i="19" s="1"/>
  <c r="K5" i="4"/>
  <c r="K13" i="4"/>
  <c r="K6" i="19" s="1"/>
  <c r="K7" i="4"/>
  <c r="D10" i="19" s="1"/>
  <c r="K11" i="4"/>
  <c r="E14" i="19" s="1"/>
  <c r="K15" i="4"/>
  <c r="I13" i="19" s="1"/>
  <c r="K9" i="4"/>
  <c r="J4" i="19" s="1"/>
  <c r="K6" i="4"/>
  <c r="C12" i="19" s="1"/>
  <c r="K10" i="4"/>
  <c r="L3" i="19" s="1"/>
  <c r="D5" i="4"/>
  <c r="H5" i="19" s="1"/>
  <c r="D9" i="4"/>
  <c r="N4" i="19" s="1"/>
  <c r="D13" i="4"/>
  <c r="J6" i="19" s="1"/>
  <c r="D6" i="4"/>
  <c r="K12" i="19" s="1"/>
  <c r="D4" i="4"/>
  <c r="E8" i="19" s="1"/>
  <c r="D8" i="4"/>
  <c r="G9" i="19" s="1"/>
  <c r="D12" i="4"/>
  <c r="I7" i="19" s="1"/>
  <c r="D15" i="4"/>
  <c r="C13" i="19" s="1"/>
  <c r="D14" i="4"/>
  <c r="L11" i="19" s="1"/>
  <c r="D7" i="4"/>
  <c r="F10" i="19" s="1"/>
  <c r="D11" i="4"/>
  <c r="D14" i="19" s="1"/>
  <c r="D10" i="4"/>
  <c r="M3" i="19" s="1"/>
  <c r="G4" i="4"/>
  <c r="I8" i="19" s="1"/>
  <c r="G8" i="4"/>
  <c r="H9" i="19" s="1"/>
  <c r="G12" i="4"/>
  <c r="N7" i="19" s="1"/>
  <c r="G15" i="4"/>
  <c r="L13" i="19" s="1"/>
  <c r="G9" i="4"/>
  <c r="K4" i="19" s="1"/>
  <c r="G7" i="4"/>
  <c r="E10" i="19" s="1"/>
  <c r="G11" i="4"/>
  <c r="G14" i="19" s="1"/>
  <c r="G5" i="4"/>
  <c r="J5" i="19" s="1"/>
  <c r="G6" i="4"/>
  <c r="M12" i="19" s="1"/>
  <c r="G10" i="4"/>
  <c r="F3" i="19" s="1"/>
  <c r="G14" i="4"/>
  <c r="D11" i="19" s="1"/>
  <c r="G13" i="4"/>
  <c r="C6" i="19" s="1"/>
  <c r="M6" i="4"/>
  <c r="G12" i="19" s="1"/>
  <c r="M10" i="4"/>
  <c r="I3" i="19" s="1"/>
  <c r="M14" i="4"/>
  <c r="H11" i="19" s="1"/>
  <c r="M5" i="4"/>
  <c r="F5" i="19" s="1"/>
  <c r="M9" i="4"/>
  <c r="M4" i="19" s="1"/>
  <c r="M13" i="4"/>
  <c r="E6" i="19" s="1"/>
  <c r="M11" i="4"/>
  <c r="J14" i="19" s="1"/>
  <c r="M4" i="4"/>
  <c r="K8" i="19" s="1"/>
  <c r="M8" i="4"/>
  <c r="C9" i="19" s="1"/>
  <c r="M12" i="4"/>
  <c r="L7" i="19" s="1"/>
  <c r="M7" i="4"/>
  <c r="N10" i="19" s="1"/>
  <c r="M15" i="4"/>
  <c r="D13" i="19" s="1"/>
  <c r="D191" i="4"/>
  <c r="M191" i="4"/>
  <c r="J186" i="4"/>
  <c r="M192" i="19" s="1"/>
  <c r="E189" i="4"/>
  <c r="J187" i="4"/>
  <c r="F185" i="19" s="1"/>
  <c r="I188" i="4"/>
  <c r="C190" i="4"/>
  <c r="C194" i="4"/>
  <c r="I194" i="19" s="1"/>
  <c r="M187" i="4"/>
  <c r="G185" i="19" s="1"/>
  <c r="K192" i="4"/>
  <c r="C188" i="19" s="1"/>
  <c r="I187" i="4"/>
  <c r="D185" i="19" s="1"/>
  <c r="M195" i="4"/>
  <c r="Y195" i="4" s="1"/>
  <c r="M194" i="4"/>
  <c r="C194" i="19" s="1"/>
  <c r="C192" i="4"/>
  <c r="E188" i="19" s="1"/>
  <c r="M188" i="4"/>
  <c r="K186" i="19" s="1"/>
  <c r="E193" i="4"/>
  <c r="F190" i="19" s="1"/>
  <c r="M192" i="4"/>
  <c r="L188" i="19" s="1"/>
  <c r="J193" i="4"/>
  <c r="D190" i="19" s="1"/>
  <c r="L185" i="4"/>
  <c r="H189" i="19" s="1"/>
  <c r="K321" i="4"/>
  <c r="M321" i="4"/>
  <c r="H319" i="19" s="1"/>
  <c r="D319" i="4"/>
  <c r="F329" i="19" s="1"/>
  <c r="M327" i="4"/>
  <c r="D323" i="19" s="1"/>
  <c r="K325" i="4"/>
  <c r="C328" i="4"/>
  <c r="F320" i="4"/>
  <c r="D321" i="19" s="1"/>
  <c r="M323" i="4"/>
  <c r="G318" i="19" s="1"/>
  <c r="M322" i="4"/>
  <c r="L320" i="19" s="1"/>
  <c r="M328" i="4"/>
  <c r="F328" i="19" s="1"/>
  <c r="F329" i="4"/>
  <c r="C324" i="19" s="1"/>
  <c r="K326" i="4"/>
  <c r="F327" i="19" s="1"/>
  <c r="F327" i="4"/>
  <c r="G323" i="19" s="1"/>
  <c r="H325" i="4"/>
  <c r="I322" i="19" s="1"/>
  <c r="I327" i="4"/>
  <c r="M323" i="19" s="1"/>
  <c r="M325" i="4"/>
  <c r="C322" i="19" s="1"/>
  <c r="D324" i="4"/>
  <c r="J326" i="4"/>
  <c r="V326" i="4" s="1"/>
  <c r="K323" i="4"/>
  <c r="K318" i="19" s="1"/>
  <c r="D322" i="4"/>
  <c r="M320" i="19" s="1"/>
  <c r="E324" i="4"/>
  <c r="H325" i="19" s="1"/>
  <c r="G255" i="4"/>
  <c r="H254" i="19" s="1"/>
  <c r="D246" i="4"/>
  <c r="K248" i="19" s="1"/>
  <c r="G254" i="4"/>
  <c r="G251" i="19" s="1"/>
  <c r="M246" i="4"/>
  <c r="J248" i="19" s="1"/>
  <c r="M269" i="4"/>
  <c r="L267" i="4"/>
  <c r="H269" i="19" s="1"/>
  <c r="C260" i="4"/>
  <c r="L269" i="4"/>
  <c r="G266" i="4"/>
  <c r="N265" i="19" s="1"/>
  <c r="C269" i="4"/>
  <c r="H262" i="19" s="1"/>
  <c r="D265" i="4"/>
  <c r="K261" i="19" s="1"/>
  <c r="M270" i="4"/>
  <c r="Y270" i="4" s="1"/>
  <c r="E269" i="4"/>
  <c r="G261" i="4"/>
  <c r="K260" i="19" s="1"/>
  <c r="K264" i="4"/>
  <c r="I259" i="19" s="1"/>
  <c r="H264" i="4"/>
  <c r="C259" i="19" s="1"/>
  <c r="G264" i="4"/>
  <c r="G259" i="19" s="1"/>
  <c r="K262" i="4"/>
  <c r="W262" i="4" s="1"/>
  <c r="I266" i="4"/>
  <c r="E267" i="4"/>
  <c r="I261" i="4"/>
  <c r="L260" i="19" s="1"/>
  <c r="K403" i="4"/>
  <c r="J396" i="19" s="1"/>
  <c r="C397" i="4"/>
  <c r="M401" i="19" s="1"/>
  <c r="G400" i="4"/>
  <c r="F404" i="4"/>
  <c r="H398" i="4"/>
  <c r="D398" i="19" s="1"/>
  <c r="I400" i="4"/>
  <c r="N402" i="19" s="1"/>
  <c r="L404" i="4"/>
  <c r="G400" i="19" s="1"/>
  <c r="M403" i="4"/>
  <c r="C394" i="4"/>
  <c r="C395" i="4"/>
  <c r="J394" i="19" s="1"/>
  <c r="C398" i="4"/>
  <c r="C398" i="19" s="1"/>
  <c r="E403" i="4"/>
  <c r="D384" i="4"/>
  <c r="M385" i="19" s="1"/>
  <c r="F379" i="4"/>
  <c r="E378" i="19" s="1"/>
  <c r="E390" i="4"/>
  <c r="C366" i="4"/>
  <c r="F364" i="4"/>
  <c r="L374" i="19" s="1"/>
  <c r="H369" i="4"/>
  <c r="N363" i="19" s="1"/>
  <c r="I371" i="4"/>
  <c r="M374" i="4"/>
  <c r="D368" i="4"/>
  <c r="M369" i="19" s="1"/>
  <c r="E369" i="4"/>
  <c r="G354" i="4"/>
  <c r="J355" i="4"/>
  <c r="L352" i="19" s="1"/>
  <c r="K350" i="4"/>
  <c r="C359" i="4"/>
  <c r="O359" i="4" s="1"/>
  <c r="F359" i="4"/>
  <c r="N355" i="19" s="1"/>
  <c r="H357" i="4"/>
  <c r="I357" i="4"/>
  <c r="F358" i="19" s="1"/>
  <c r="M359" i="4"/>
  <c r="K355" i="19" s="1"/>
  <c r="D354" i="4"/>
  <c r="E353" i="4"/>
  <c r="F359" i="19" s="1"/>
  <c r="G345" i="4"/>
  <c r="D335" i="19" s="1"/>
  <c r="C342" i="4"/>
  <c r="J338" i="19" s="1"/>
  <c r="D344" i="4"/>
  <c r="D333" i="19" s="1"/>
  <c r="I338" i="4"/>
  <c r="D341" i="19" s="1"/>
  <c r="E339" i="4"/>
  <c r="H339" i="19" s="1"/>
  <c r="I340" i="4"/>
  <c r="G342" i="19" s="1"/>
  <c r="I334" i="4"/>
  <c r="L337" i="19" s="1"/>
  <c r="F339" i="4"/>
  <c r="F339" i="19" s="1"/>
  <c r="F344" i="4"/>
  <c r="L341" i="4"/>
  <c r="D344" i="19" s="1"/>
  <c r="G338" i="4"/>
  <c r="G341" i="19" s="1"/>
  <c r="K336" i="4"/>
  <c r="F335" i="4"/>
  <c r="D343" i="19" s="1"/>
  <c r="I339" i="4"/>
  <c r="M339" i="19" s="1"/>
  <c r="M342" i="4"/>
  <c r="D338" i="19" s="1"/>
  <c r="H339" i="4"/>
  <c r="G339" i="19" s="1"/>
  <c r="F345" i="4"/>
  <c r="M343" i="4"/>
  <c r="M336" i="19" s="1"/>
  <c r="C343" i="4"/>
  <c r="I309" i="4"/>
  <c r="L305" i="19" s="1"/>
  <c r="K309" i="4"/>
  <c r="H305" i="19" s="1"/>
  <c r="G310" i="4"/>
  <c r="M305" i="4"/>
  <c r="D314" i="4"/>
  <c r="I306" i="19" s="1"/>
  <c r="M313" i="4"/>
  <c r="L303" i="19" s="1"/>
  <c r="I306" i="4"/>
  <c r="K309" i="19" s="1"/>
  <c r="K310" i="4"/>
  <c r="I307" i="19" s="1"/>
  <c r="G312" i="4"/>
  <c r="M314" i="19" s="1"/>
  <c r="C304" i="4"/>
  <c r="K312" i="4"/>
  <c r="D314" i="19" s="1"/>
  <c r="G306" i="4"/>
  <c r="J309" i="19" s="1"/>
  <c r="G308" i="4"/>
  <c r="G309" i="4"/>
  <c r="F305" i="19" s="1"/>
  <c r="M311" i="4"/>
  <c r="H313" i="19" s="1"/>
  <c r="K311" i="4"/>
  <c r="I314" i="4"/>
  <c r="M306" i="19" s="1"/>
  <c r="E314" i="4"/>
  <c r="H306" i="19" s="1"/>
  <c r="D312" i="4"/>
  <c r="K314" i="19" s="1"/>
  <c r="F305" i="4"/>
  <c r="I312" i="19" s="1"/>
  <c r="G307" i="4"/>
  <c r="L308" i="19" s="1"/>
  <c r="M308" i="4"/>
  <c r="G311" i="19" s="1"/>
  <c r="C315" i="4"/>
  <c r="D310" i="19" s="1"/>
  <c r="M306" i="4"/>
  <c r="M307" i="4"/>
  <c r="I312" i="4"/>
  <c r="C314" i="19" s="1"/>
  <c r="G313" i="4"/>
  <c r="S313" i="4" s="1"/>
  <c r="H313" i="4"/>
  <c r="M303" i="19" s="1"/>
  <c r="K315" i="4"/>
  <c r="K310" i="19" s="1"/>
  <c r="L304" i="4"/>
  <c r="C304" i="19" s="1"/>
  <c r="I295" i="4"/>
  <c r="C298" i="19" s="1"/>
  <c r="I292" i="4"/>
  <c r="M290" i="4"/>
  <c r="J296" i="19" s="1"/>
  <c r="G295" i="4"/>
  <c r="J298" i="19" s="1"/>
  <c r="M293" i="4"/>
  <c r="K295" i="4"/>
  <c r="H298" i="19" s="1"/>
  <c r="K296" i="4"/>
  <c r="K294" i="19" s="1"/>
  <c r="H290" i="4"/>
  <c r="D296" i="19" s="1"/>
  <c r="L297" i="4"/>
  <c r="K299" i="19" s="1"/>
  <c r="E293" i="4"/>
  <c r="E298" i="4"/>
  <c r="G293" i="4"/>
  <c r="C289" i="19" s="1"/>
  <c r="D298" i="4"/>
  <c r="F295" i="19" s="1"/>
  <c r="C293" i="4"/>
  <c r="K297" i="4"/>
  <c r="C299" i="19" s="1"/>
  <c r="M296" i="4"/>
  <c r="F294" i="19" s="1"/>
  <c r="E289" i="4"/>
  <c r="H288" i="19" s="1"/>
  <c r="C290" i="4"/>
  <c r="L296" i="19" s="1"/>
  <c r="C294" i="4"/>
  <c r="M290" i="19" s="1"/>
  <c r="G296" i="4"/>
  <c r="N294" i="19" s="1"/>
  <c r="D289" i="4"/>
  <c r="K288" i="19" s="1"/>
  <c r="I297" i="4"/>
  <c r="J299" i="19" s="1"/>
  <c r="K294" i="4"/>
  <c r="M298" i="4"/>
  <c r="Y298" i="4" s="1"/>
  <c r="D299" i="4"/>
  <c r="H297" i="19" s="1"/>
  <c r="L290" i="4"/>
  <c r="N296" i="19" s="1"/>
  <c r="E290" i="4"/>
  <c r="M294" i="4"/>
  <c r="C299" i="4"/>
  <c r="C291" i="4"/>
  <c r="J293" i="19" s="1"/>
  <c r="L298" i="4"/>
  <c r="C295" i="19" s="1"/>
  <c r="K300" i="4"/>
  <c r="W300" i="4" s="1"/>
  <c r="D274" i="4"/>
  <c r="D276" i="19" s="1"/>
  <c r="G281" i="4"/>
  <c r="G279" i="4"/>
  <c r="M275" i="4"/>
  <c r="I278" i="4"/>
  <c r="M279" i="19" s="1"/>
  <c r="C276" i="4"/>
  <c r="N283" i="19" s="1"/>
  <c r="G280" i="4"/>
  <c r="D279" i="4"/>
  <c r="G273" i="19" s="1"/>
  <c r="K283" i="4"/>
  <c r="J284" i="19" s="1"/>
  <c r="E284" i="4"/>
  <c r="H280" i="19" s="1"/>
  <c r="F280" i="4"/>
  <c r="K282" i="19" s="1"/>
  <c r="I280" i="4"/>
  <c r="F282" i="19" s="1"/>
  <c r="L281" i="4"/>
  <c r="M282" i="4"/>
  <c r="M281" i="19" s="1"/>
  <c r="M274" i="4"/>
  <c r="G282" i="4"/>
  <c r="G281" i="19" s="1"/>
  <c r="D277" i="4"/>
  <c r="N278" i="19" s="1"/>
  <c r="E277" i="4"/>
  <c r="J278" i="19" s="1"/>
  <c r="F263" i="4"/>
  <c r="G267" i="19" s="1"/>
  <c r="G263" i="4"/>
  <c r="C267" i="19" s="1"/>
  <c r="J265" i="4"/>
  <c r="H261" i="19" s="1"/>
  <c r="H262" i="4"/>
  <c r="E264" i="19" s="1"/>
  <c r="M267" i="4"/>
  <c r="D262" i="4"/>
  <c r="M264" i="19" s="1"/>
  <c r="E264" i="4"/>
  <c r="N259" i="19" s="1"/>
  <c r="G248" i="4"/>
  <c r="M246" i="19" s="1"/>
  <c r="G247" i="4"/>
  <c r="D245" i="19" s="1"/>
  <c r="G251" i="4"/>
  <c r="J252" i="19" s="1"/>
  <c r="K251" i="4"/>
  <c r="D252" i="19" s="1"/>
  <c r="D245" i="4"/>
  <c r="M244" i="19" s="1"/>
  <c r="M254" i="4"/>
  <c r="M251" i="19" s="1"/>
  <c r="K253" i="4"/>
  <c r="I255" i="4"/>
  <c r="E254" i="19" s="1"/>
  <c r="G250" i="4"/>
  <c r="C249" i="19" s="1"/>
  <c r="L252" i="4"/>
  <c r="D250" i="19" s="1"/>
  <c r="K246" i="4"/>
  <c r="I248" i="19" s="1"/>
  <c r="G249" i="4"/>
  <c r="S249" i="4" s="1"/>
  <c r="J250" i="4"/>
  <c r="D249" i="19" s="1"/>
  <c r="K250" i="4"/>
  <c r="I251" i="4"/>
  <c r="K252" i="19" s="1"/>
  <c r="D244" i="4"/>
  <c r="D253" i="19" s="1"/>
  <c r="I252" i="4"/>
  <c r="D254" i="4"/>
  <c r="H251" i="19" s="1"/>
  <c r="I247" i="4"/>
  <c r="N245" i="19" s="1"/>
  <c r="M255" i="4"/>
  <c r="C247" i="4"/>
  <c r="J245" i="19" s="1"/>
  <c r="M236" i="4"/>
  <c r="I235" i="19" s="1"/>
  <c r="D239" i="4"/>
  <c r="E239" i="19" s="1"/>
  <c r="M235" i="4"/>
  <c r="F238" i="4"/>
  <c r="H232" i="19" s="1"/>
  <c r="I231" i="4"/>
  <c r="J229" i="4"/>
  <c r="J238" i="19" s="1"/>
  <c r="I237" i="4"/>
  <c r="G228" i="19" s="1"/>
  <c r="I229" i="4"/>
  <c r="L238" i="19" s="1"/>
  <c r="D237" i="4"/>
  <c r="D228" i="19" s="1"/>
  <c r="I235" i="4"/>
  <c r="M237" i="19" s="1"/>
  <c r="K238" i="4"/>
  <c r="N232" i="19" s="1"/>
  <c r="G238" i="4"/>
  <c r="H229" i="4"/>
  <c r="F189" i="4"/>
  <c r="J193" i="19" s="1"/>
  <c r="G185" i="4"/>
  <c r="E189" i="19" s="1"/>
  <c r="C188" i="4"/>
  <c r="G186" i="19" s="1"/>
  <c r="H188" i="4"/>
  <c r="I186" i="19" s="1"/>
  <c r="I185" i="4"/>
  <c r="E188" i="4"/>
  <c r="J186" i="19" s="1"/>
  <c r="C178" i="4"/>
  <c r="D180" i="4"/>
  <c r="I171" i="19" s="1"/>
  <c r="D177" i="4"/>
  <c r="H178" i="19" s="1"/>
  <c r="G175" i="4"/>
  <c r="N174" i="19" s="1"/>
  <c r="D176" i="4"/>
  <c r="C170" i="19" s="1"/>
  <c r="G174" i="4"/>
  <c r="J168" i="19" s="1"/>
  <c r="M178" i="4"/>
  <c r="D179" i="19" s="1"/>
  <c r="K174" i="4"/>
  <c r="G168" i="19" s="1"/>
  <c r="H174" i="4"/>
  <c r="L168" i="19" s="1"/>
  <c r="I170" i="4"/>
  <c r="C169" i="19" s="1"/>
  <c r="M173" i="4"/>
  <c r="I173" i="19" s="1"/>
  <c r="G171" i="4"/>
  <c r="M179" i="4"/>
  <c r="L175" i="19" s="1"/>
  <c r="G176" i="4"/>
  <c r="M170" i="19" s="1"/>
  <c r="K179" i="4"/>
  <c r="N175" i="19" s="1"/>
  <c r="K173" i="4"/>
  <c r="F173" i="19" s="1"/>
  <c r="D175" i="4"/>
  <c r="F174" i="19" s="1"/>
  <c r="M159" i="4"/>
  <c r="L154" i="19" s="1"/>
  <c r="M162" i="4"/>
  <c r="N161" i="19" s="1"/>
  <c r="G162" i="4"/>
  <c r="S162" i="4" s="1"/>
  <c r="K162" i="4"/>
  <c r="M161" i="19" s="1"/>
  <c r="I157" i="4"/>
  <c r="D159" i="4"/>
  <c r="I154" i="19" s="1"/>
  <c r="H161" i="4"/>
  <c r="J159" i="19" s="1"/>
  <c r="M161" i="4"/>
  <c r="G159" i="19" s="1"/>
  <c r="J160" i="4"/>
  <c r="C156" i="19" s="1"/>
  <c r="G163" i="4"/>
  <c r="F160" i="19" s="1"/>
  <c r="E164" i="4"/>
  <c r="G158" i="19" s="1"/>
  <c r="J161" i="4"/>
  <c r="M159" i="19" s="1"/>
  <c r="M160" i="4"/>
  <c r="E156" i="19" s="1"/>
  <c r="I158" i="4"/>
  <c r="N155" i="19" s="1"/>
  <c r="H158" i="4"/>
  <c r="C155" i="19" s="1"/>
  <c r="F158" i="4"/>
  <c r="H155" i="19" s="1"/>
  <c r="G159" i="4"/>
  <c r="J158" i="4"/>
  <c r="G155" i="19" s="1"/>
  <c r="K156" i="4"/>
  <c r="F164" i="19" s="1"/>
  <c r="G157" i="4"/>
  <c r="C157" i="19" s="1"/>
  <c r="M164" i="4"/>
  <c r="G164" i="4"/>
  <c r="D158" i="19" s="1"/>
  <c r="M154" i="4"/>
  <c r="H163" i="19" s="1"/>
  <c r="M165" i="4"/>
  <c r="D162" i="19" s="1"/>
  <c r="I164" i="4"/>
  <c r="I158" i="19" s="1"/>
  <c r="I160" i="4"/>
  <c r="D148" i="4"/>
  <c r="L146" i="19" s="1"/>
  <c r="M147" i="4"/>
  <c r="C143" i="19" s="1"/>
  <c r="G142" i="4"/>
  <c r="F147" i="19" s="1"/>
  <c r="C147" i="4"/>
  <c r="L143" i="19" s="1"/>
  <c r="D142" i="4"/>
  <c r="K145" i="4"/>
  <c r="C140" i="19" s="1"/>
  <c r="C142" i="4"/>
  <c r="H147" i="19" s="1"/>
  <c r="G141" i="4"/>
  <c r="N138" i="19" s="1"/>
  <c r="I143" i="4"/>
  <c r="C144" i="19" s="1"/>
  <c r="D144" i="4"/>
  <c r="J139" i="19" s="1"/>
  <c r="J148" i="4"/>
  <c r="N146" i="19" s="1"/>
  <c r="C143" i="4"/>
  <c r="J144" i="19" s="1"/>
  <c r="K146" i="4"/>
  <c r="F145" i="19" s="1"/>
  <c r="I146" i="4"/>
  <c r="H146" i="4"/>
  <c r="K145" i="19" s="1"/>
  <c r="I145" i="4"/>
  <c r="L148" i="4"/>
  <c r="M146" i="19" s="1"/>
  <c r="M143" i="4"/>
  <c r="E144" i="19" s="1"/>
  <c r="G146" i="4"/>
  <c r="H145" i="19" s="1"/>
  <c r="K143" i="4"/>
  <c r="N144" i="19" s="1"/>
  <c r="E143" i="4"/>
  <c r="K144" i="19" s="1"/>
  <c r="G127" i="4"/>
  <c r="F128" i="19" s="1"/>
  <c r="J128" i="4"/>
  <c r="H124" i="19" s="1"/>
  <c r="K127" i="4"/>
  <c r="C130" i="4"/>
  <c r="L130" i="19" s="1"/>
  <c r="H130" i="4"/>
  <c r="L131" i="4"/>
  <c r="M134" i="19" s="1"/>
  <c r="M131" i="4"/>
  <c r="H134" i="19" s="1"/>
  <c r="D128" i="4"/>
  <c r="C124" i="19" s="1"/>
  <c r="E127" i="4"/>
  <c r="I128" i="19" s="1"/>
  <c r="F116" i="4"/>
  <c r="N117" i="19" s="1"/>
  <c r="D100" i="4"/>
  <c r="N102" i="19" s="1"/>
  <c r="M100" i="4"/>
  <c r="D102" i="19" s="1"/>
  <c r="J99" i="4"/>
  <c r="E103" i="19" s="1"/>
  <c r="J105" i="4"/>
  <c r="G100" i="4"/>
  <c r="C102" i="19" s="1"/>
  <c r="D98" i="4"/>
  <c r="F94" i="19" s="1"/>
  <c r="M104" i="4"/>
  <c r="K97" i="19" s="1"/>
  <c r="K100" i="4"/>
  <c r="H98" i="4"/>
  <c r="J94" i="19" s="1"/>
  <c r="I100" i="4"/>
  <c r="K102" i="19" s="1"/>
  <c r="L99" i="4"/>
  <c r="D103" i="19" s="1"/>
  <c r="M97" i="4"/>
  <c r="I98" i="19" s="1"/>
  <c r="F97" i="4"/>
  <c r="K98" i="19" s="1"/>
  <c r="I98" i="4"/>
  <c r="E94" i="19" s="1"/>
  <c r="J102" i="4"/>
  <c r="G96" i="19" s="1"/>
  <c r="G105" i="4"/>
  <c r="E104" i="19" s="1"/>
  <c r="M102" i="4"/>
  <c r="E96" i="19" s="1"/>
  <c r="I105" i="4"/>
  <c r="H104" i="19" s="1"/>
  <c r="C102" i="4"/>
  <c r="H96" i="19" s="1"/>
  <c r="F100" i="4"/>
  <c r="C97" i="4"/>
  <c r="F98" i="19" s="1"/>
  <c r="K102" i="4"/>
  <c r="K96" i="19" s="1"/>
  <c r="C98" i="4"/>
  <c r="I94" i="19" s="1"/>
  <c r="D96" i="4"/>
  <c r="G95" i="19" s="1"/>
  <c r="E100" i="4"/>
  <c r="M87" i="4"/>
  <c r="K87" i="4"/>
  <c r="M83" i="4"/>
  <c r="K86" i="4"/>
  <c r="N79" i="19" s="1"/>
  <c r="D90" i="4"/>
  <c r="L85" i="19" s="1"/>
  <c r="F86" i="4"/>
  <c r="J79" i="19" s="1"/>
  <c r="M85" i="4"/>
  <c r="I81" i="4"/>
  <c r="I83" i="4"/>
  <c r="K80" i="19" s="1"/>
  <c r="F83" i="4"/>
  <c r="E88" i="4"/>
  <c r="Q88" i="4" s="1"/>
  <c r="E86" i="4"/>
  <c r="Q86" i="4" s="1"/>
  <c r="G86" i="4"/>
  <c r="C79" i="19" s="1"/>
  <c r="G89" i="4"/>
  <c r="C83" i="4"/>
  <c r="D80" i="19" s="1"/>
  <c r="D79" i="4"/>
  <c r="K88" i="4"/>
  <c r="W88" i="4" s="1"/>
  <c r="K85" i="4"/>
  <c r="D86" i="4"/>
  <c r="I87" i="4"/>
  <c r="I78" i="19" s="1"/>
  <c r="G84" i="4"/>
  <c r="G81" i="19" s="1"/>
  <c r="G81" i="4"/>
  <c r="J86" i="19" s="1"/>
  <c r="D82" i="4"/>
  <c r="I88" i="19" s="1"/>
  <c r="H89" i="4"/>
  <c r="F89" i="4"/>
  <c r="M89" i="4"/>
  <c r="M86" i="4"/>
  <c r="M79" i="19" s="1"/>
  <c r="E82" i="4"/>
  <c r="G88" i="19" s="1"/>
  <c r="C84" i="4"/>
  <c r="K84" i="4"/>
  <c r="M81" i="19" s="1"/>
  <c r="D67" i="4"/>
  <c r="I68" i="4"/>
  <c r="G70" i="4"/>
  <c r="J74" i="19" s="1"/>
  <c r="K64" i="4"/>
  <c r="F68" i="19" s="1"/>
  <c r="G54" i="4"/>
  <c r="J48" i="19" s="1"/>
  <c r="K56" i="4"/>
  <c r="N54" i="19" s="1"/>
  <c r="D53" i="4"/>
  <c r="M51" i="19" s="1"/>
  <c r="M57" i="4"/>
  <c r="D58" i="19" s="1"/>
  <c r="I54" i="4"/>
  <c r="F53" i="4"/>
  <c r="K57" i="4"/>
  <c r="E58" i="19" s="1"/>
  <c r="G53" i="4"/>
  <c r="E51" i="19" s="1"/>
  <c r="K55" i="4"/>
  <c r="D52" i="19" s="1"/>
  <c r="K52" i="4"/>
  <c r="C56" i="19" s="1"/>
  <c r="C53" i="4"/>
  <c r="I51" i="19" s="1"/>
  <c r="D58" i="4"/>
  <c r="K53" i="19" s="1"/>
  <c r="F54" i="4"/>
  <c r="H48" i="19" s="1"/>
  <c r="E52" i="4"/>
  <c r="L57" i="4"/>
  <c r="N58" i="19" s="1"/>
  <c r="K50" i="4"/>
  <c r="H49" i="4"/>
  <c r="C50" i="19" s="1"/>
  <c r="C55" i="4"/>
  <c r="C52" i="19" s="1"/>
  <c r="L52" i="4"/>
  <c r="G56" i="19" s="1"/>
  <c r="D50" i="4"/>
  <c r="E59" i="19" s="1"/>
  <c r="H56" i="4"/>
  <c r="H54" i="19" s="1"/>
  <c r="I57" i="4"/>
  <c r="H58" i="19" s="1"/>
  <c r="M59" i="4"/>
  <c r="E55" i="19" s="1"/>
  <c r="G59" i="4"/>
  <c r="C55" i="19" s="1"/>
  <c r="H50" i="4"/>
  <c r="F59" i="19" s="1"/>
  <c r="C49" i="4"/>
  <c r="L50" i="19" s="1"/>
  <c r="D55" i="4"/>
  <c r="L52" i="19" s="1"/>
  <c r="E51" i="4"/>
  <c r="E49" i="19" s="1"/>
  <c r="C35" i="4"/>
  <c r="D43" i="19" s="1"/>
  <c r="F38" i="4"/>
  <c r="D39" i="19" s="1"/>
  <c r="G35" i="4"/>
  <c r="L43" i="19" s="1"/>
  <c r="J38" i="4"/>
  <c r="L39" i="19" s="1"/>
  <c r="K39" i="4"/>
  <c r="E42" i="4"/>
  <c r="G38" i="19" s="1"/>
  <c r="H40" i="4"/>
  <c r="D33" i="19" s="1"/>
  <c r="D114" i="4"/>
  <c r="L111" i="19" s="1"/>
  <c r="E111" i="4"/>
  <c r="J108" i="19" s="1"/>
  <c r="G114" i="4"/>
  <c r="H111" i="19" s="1"/>
  <c r="I116" i="4"/>
  <c r="H117" i="19" s="1"/>
  <c r="K110" i="4"/>
  <c r="L116" i="19" s="1"/>
  <c r="L115" i="4"/>
  <c r="I110" i="19" s="1"/>
  <c r="M116" i="4"/>
  <c r="I117" i="19" s="1"/>
  <c r="C221" i="4"/>
  <c r="G222" i="19" s="1"/>
  <c r="D222" i="4"/>
  <c r="G219" i="19" s="1"/>
  <c r="F217" i="4"/>
  <c r="G222" i="4"/>
  <c r="L219" i="19" s="1"/>
  <c r="H216" i="4"/>
  <c r="J220" i="4"/>
  <c r="J223" i="19" s="1"/>
  <c r="K217" i="4"/>
  <c r="L215" i="4"/>
  <c r="I220" i="19" s="1"/>
  <c r="D238" i="4"/>
  <c r="P238" i="4" s="1"/>
  <c r="J240" i="4"/>
  <c r="J231" i="4"/>
  <c r="H230" i="19" s="1"/>
  <c r="H214" i="4"/>
  <c r="K215" i="19" s="1"/>
  <c r="F313" i="4"/>
  <c r="E303" i="19" s="1"/>
  <c r="D305" i="4"/>
  <c r="D312" i="19" s="1"/>
  <c r="K305" i="4"/>
  <c r="M312" i="19" s="1"/>
  <c r="G225" i="4"/>
  <c r="H224" i="19" s="1"/>
  <c r="J224" i="4"/>
  <c r="J221" i="4"/>
  <c r="J216" i="4"/>
  <c r="L217" i="4"/>
  <c r="M216" i="19" s="1"/>
  <c r="F224" i="4"/>
  <c r="G214" i="19" s="1"/>
  <c r="J310" i="4"/>
  <c r="L307" i="19" s="1"/>
  <c r="H310" i="4"/>
  <c r="F307" i="19" s="1"/>
  <c r="E312" i="4"/>
  <c r="E314" i="19" s="1"/>
  <c r="E313" i="4"/>
  <c r="K303" i="19" s="1"/>
  <c r="F215" i="4"/>
  <c r="H220" i="19" s="1"/>
  <c r="H309" i="4"/>
  <c r="D305" i="19" s="1"/>
  <c r="J223" i="4"/>
  <c r="N213" i="19" s="1"/>
  <c r="C231" i="4"/>
  <c r="G230" i="19" s="1"/>
  <c r="C217" i="4"/>
  <c r="D231" i="4"/>
  <c r="N230" i="19" s="1"/>
  <c r="D219" i="4"/>
  <c r="P221" i="4" s="1"/>
  <c r="E231" i="4"/>
  <c r="M230" i="19" s="1"/>
  <c r="F235" i="4"/>
  <c r="F219" i="4"/>
  <c r="C221" i="19" s="1"/>
  <c r="G236" i="4"/>
  <c r="C235" i="19" s="1"/>
  <c r="G221" i="4"/>
  <c r="I222" i="19" s="1"/>
  <c r="H233" i="4"/>
  <c r="H218" i="4"/>
  <c r="J236" i="4"/>
  <c r="M235" i="19" s="1"/>
  <c r="K230" i="4"/>
  <c r="J231" i="19" s="1"/>
  <c r="L219" i="4"/>
  <c r="G221" i="19" s="1"/>
  <c r="M237" i="4"/>
  <c r="E228" i="19" s="1"/>
  <c r="I403" i="4"/>
  <c r="M396" i="19" s="1"/>
  <c r="I396" i="4"/>
  <c r="H395" i="19" s="1"/>
  <c r="F402" i="4"/>
  <c r="L403" i="19" s="1"/>
  <c r="F395" i="4"/>
  <c r="K398" i="4"/>
  <c r="W398" i="4" s="1"/>
  <c r="K400" i="4"/>
  <c r="E402" i="19" s="1"/>
  <c r="K404" i="4"/>
  <c r="F400" i="19" s="1"/>
  <c r="G402" i="4"/>
  <c r="S401" i="4" s="1"/>
  <c r="L403" i="4"/>
  <c r="N396" i="19" s="1"/>
  <c r="H397" i="4"/>
  <c r="E401" i="19" s="1"/>
  <c r="K402" i="4"/>
  <c r="N403" i="19" s="1"/>
  <c r="F405" i="4"/>
  <c r="G394" i="4"/>
  <c r="S394" i="4" s="1"/>
  <c r="E394" i="4"/>
  <c r="E404" i="19" s="1"/>
  <c r="C399" i="4"/>
  <c r="L399" i="19" s="1"/>
  <c r="E395" i="4"/>
  <c r="E396" i="4"/>
  <c r="N395" i="19" s="1"/>
  <c r="E398" i="4"/>
  <c r="Q398" i="4" s="1"/>
  <c r="M399" i="4"/>
  <c r="E400" i="4"/>
  <c r="C402" i="19" s="1"/>
  <c r="M401" i="4"/>
  <c r="K393" i="19" s="1"/>
  <c r="I401" i="4"/>
  <c r="J393" i="19" s="1"/>
  <c r="F390" i="4"/>
  <c r="D367" i="4"/>
  <c r="E372" i="19" s="1"/>
  <c r="M364" i="4"/>
  <c r="H374" i="19" s="1"/>
  <c r="I368" i="4"/>
  <c r="D369" i="19" s="1"/>
  <c r="F370" i="4"/>
  <c r="R370" i="4" s="1"/>
  <c r="C368" i="4"/>
  <c r="F369" i="19" s="1"/>
  <c r="C370" i="4"/>
  <c r="O370" i="4" s="1"/>
  <c r="C365" i="4"/>
  <c r="H371" i="19" s="1"/>
  <c r="C375" i="4"/>
  <c r="N370" i="19" s="1"/>
  <c r="C364" i="4"/>
  <c r="J374" i="19" s="1"/>
  <c r="G365" i="4"/>
  <c r="L371" i="19" s="1"/>
  <c r="E370" i="4"/>
  <c r="F367" i="19" s="1"/>
  <c r="E375" i="4"/>
  <c r="K370" i="19" s="1"/>
  <c r="G370" i="4"/>
  <c r="E367" i="19" s="1"/>
  <c r="E367" i="4"/>
  <c r="H372" i="19" s="1"/>
  <c r="E368" i="4"/>
  <c r="E369" i="19" s="1"/>
  <c r="M369" i="4"/>
  <c r="M370" i="4"/>
  <c r="M372" i="4"/>
  <c r="D373" i="19" s="1"/>
  <c r="I372" i="4"/>
  <c r="U372" i="4" s="1"/>
  <c r="I375" i="4"/>
  <c r="U375" i="4" s="1"/>
  <c r="K371" i="4"/>
  <c r="K366" i="19" s="1"/>
  <c r="M357" i="4"/>
  <c r="E358" i="19" s="1"/>
  <c r="F358" i="4"/>
  <c r="F351" i="4"/>
  <c r="C355" i="4"/>
  <c r="I355" i="4"/>
  <c r="I351" i="4"/>
  <c r="N350" i="19" s="1"/>
  <c r="I354" i="4"/>
  <c r="L348" i="19" s="1"/>
  <c r="K356" i="4"/>
  <c r="L349" i="19" s="1"/>
  <c r="G358" i="4"/>
  <c r="G351" i="19" s="1"/>
  <c r="M350" i="4"/>
  <c r="C349" i="4"/>
  <c r="H356" i="19" s="1"/>
  <c r="M349" i="4"/>
  <c r="J356" i="19" s="1"/>
  <c r="K351" i="4"/>
  <c r="G350" i="19" s="1"/>
  <c r="M353" i="4"/>
  <c r="Y353" i="4" s="1"/>
  <c r="M354" i="4"/>
  <c r="H348" i="19" s="1"/>
  <c r="G356" i="4"/>
  <c r="M349" i="19" s="1"/>
  <c r="K358" i="4"/>
  <c r="J351" i="19" s="1"/>
  <c r="F360" i="4"/>
  <c r="D353" i="19" s="1"/>
  <c r="G352" i="4"/>
  <c r="L354" i="19" s="1"/>
  <c r="E351" i="4"/>
  <c r="E350" i="4"/>
  <c r="H357" i="19" s="1"/>
  <c r="C354" i="4"/>
  <c r="G348" i="19" s="1"/>
  <c r="K355" i="4"/>
  <c r="K357" i="4"/>
  <c r="K358" i="19" s="1"/>
  <c r="K359" i="4"/>
  <c r="K342" i="4"/>
  <c r="G338" i="19" s="1"/>
  <c r="M341" i="4"/>
  <c r="J344" i="19" s="1"/>
  <c r="F343" i="4"/>
  <c r="C335" i="4"/>
  <c r="C343" i="19" s="1"/>
  <c r="C337" i="4"/>
  <c r="O337" i="4" s="1"/>
  <c r="C339" i="4"/>
  <c r="L339" i="19" s="1"/>
  <c r="I341" i="4"/>
  <c r="C344" i="19" s="1"/>
  <c r="I342" i="4"/>
  <c r="I336" i="4"/>
  <c r="K334" i="19" s="1"/>
  <c r="G340" i="4"/>
  <c r="F342" i="19" s="1"/>
  <c r="H338" i="4"/>
  <c r="L339" i="4"/>
  <c r="K339" i="19" s="1"/>
  <c r="C334" i="4"/>
  <c r="E337" i="19" s="1"/>
  <c r="K340" i="4"/>
  <c r="D342" i="19" s="1"/>
  <c r="E345" i="4"/>
  <c r="G334" i="4"/>
  <c r="E334" i="4"/>
  <c r="Q336" i="4" s="1"/>
  <c r="M336" i="4"/>
  <c r="G336" i="4"/>
  <c r="G337" i="4"/>
  <c r="M340" i="19" s="1"/>
  <c r="M340" i="4"/>
  <c r="K342" i="19" s="1"/>
  <c r="F334" i="4"/>
  <c r="J337" i="19" s="1"/>
  <c r="K341" i="4"/>
  <c r="K339" i="4"/>
  <c r="J339" i="19" s="1"/>
  <c r="C345" i="4"/>
  <c r="G335" i="19" s="1"/>
  <c r="I345" i="4"/>
  <c r="U345" i="4" s="1"/>
  <c r="E319" i="4"/>
  <c r="D329" i="19" s="1"/>
  <c r="F328" i="4"/>
  <c r="J328" i="19" s="1"/>
  <c r="F325" i="4"/>
  <c r="H322" i="19" s="1"/>
  <c r="C327" i="4"/>
  <c r="E323" i="19" s="1"/>
  <c r="C325" i="4"/>
  <c r="J322" i="19" s="1"/>
  <c r="I326" i="4"/>
  <c r="I327" i="19" s="1"/>
  <c r="I319" i="4"/>
  <c r="G329" i="19" s="1"/>
  <c r="G322" i="4"/>
  <c r="F320" i="19" s="1"/>
  <c r="I325" i="4"/>
  <c r="N322" i="19" s="1"/>
  <c r="J327" i="4"/>
  <c r="I323" i="19" s="1"/>
  <c r="M326" i="4"/>
  <c r="E327" i="19" s="1"/>
  <c r="G323" i="4"/>
  <c r="N318" i="19" s="1"/>
  <c r="M319" i="4"/>
  <c r="I329" i="19" s="1"/>
  <c r="I320" i="4"/>
  <c r="J321" i="19" s="1"/>
  <c r="E323" i="4"/>
  <c r="M318" i="19" s="1"/>
  <c r="G324" i="4"/>
  <c r="I325" i="19" s="1"/>
  <c r="F326" i="4"/>
  <c r="R326" i="4" s="1"/>
  <c r="C320" i="4"/>
  <c r="I321" i="19" s="1"/>
  <c r="C321" i="4"/>
  <c r="G321" i="4"/>
  <c r="K319" i="19" s="1"/>
  <c r="G326" i="4"/>
  <c r="H327" i="19" s="1"/>
  <c r="G327" i="4"/>
  <c r="L323" i="19" s="1"/>
  <c r="G329" i="4"/>
  <c r="F319" i="4"/>
  <c r="E329" i="19" s="1"/>
  <c r="K328" i="4"/>
  <c r="I328" i="19" s="1"/>
  <c r="I330" i="4"/>
  <c r="U330" i="4" s="1"/>
  <c r="K281" i="4"/>
  <c r="D277" i="19" s="1"/>
  <c r="L282" i="4"/>
  <c r="D281" i="19" s="1"/>
  <c r="K282" i="4"/>
  <c r="F281" i="19" s="1"/>
  <c r="K280" i="4"/>
  <c r="M282" i="19" s="1"/>
  <c r="G278" i="4"/>
  <c r="F279" i="19" s="1"/>
  <c r="E285" i="4"/>
  <c r="D275" i="19" s="1"/>
  <c r="C274" i="4"/>
  <c r="E276" i="19" s="1"/>
  <c r="F277" i="4"/>
  <c r="F278" i="19" s="1"/>
  <c r="K278" i="4"/>
  <c r="E279" i="19" s="1"/>
  <c r="I282" i="4"/>
  <c r="N281" i="19" s="1"/>
  <c r="C285" i="4"/>
  <c r="M280" i="4"/>
  <c r="I282" i="19" s="1"/>
  <c r="G274" i="4"/>
  <c r="S274" i="4" s="1"/>
  <c r="E274" i="4"/>
  <c r="M276" i="19" s="1"/>
  <c r="C275" i="4"/>
  <c r="J274" i="19" s="1"/>
  <c r="G276" i="4"/>
  <c r="E283" i="19" s="1"/>
  <c r="L279" i="4"/>
  <c r="M284" i="4"/>
  <c r="F280" i="19" s="1"/>
  <c r="I281" i="4"/>
  <c r="J277" i="19" s="1"/>
  <c r="M283" i="4"/>
  <c r="D284" i="19" s="1"/>
  <c r="I260" i="4"/>
  <c r="D263" i="19" s="1"/>
  <c r="K261" i="4"/>
  <c r="F260" i="19" s="1"/>
  <c r="E260" i="4"/>
  <c r="K263" i="19" s="1"/>
  <c r="C262" i="4"/>
  <c r="N264" i="19" s="1"/>
  <c r="M261" i="4"/>
  <c r="N260" i="19" s="1"/>
  <c r="M265" i="4"/>
  <c r="M268" i="4"/>
  <c r="H263" i="4"/>
  <c r="H267" i="19" s="1"/>
  <c r="E262" i="4"/>
  <c r="G264" i="19" s="1"/>
  <c r="F265" i="4"/>
  <c r="N261" i="19" s="1"/>
  <c r="E265" i="4"/>
  <c r="J261" i="19" s="1"/>
  <c r="K267" i="4"/>
  <c r="C269" i="19" s="1"/>
  <c r="K268" i="4"/>
  <c r="G268" i="19" s="1"/>
  <c r="M266" i="4"/>
  <c r="I265" i="19" s="1"/>
  <c r="G265" i="4"/>
  <c r="I265" i="4"/>
  <c r="C261" i="19" s="1"/>
  <c r="C268" i="4"/>
  <c r="O261" i="4" s="1"/>
  <c r="G262" i="4"/>
  <c r="H264" i="19" s="1"/>
  <c r="K265" i="4"/>
  <c r="E261" i="19" s="1"/>
  <c r="K269" i="4"/>
  <c r="M262" i="19" s="1"/>
  <c r="K266" i="4"/>
  <c r="I264" i="4"/>
  <c r="H259" i="19" s="1"/>
  <c r="E270" i="4"/>
  <c r="H266" i="19" s="1"/>
  <c r="G270" i="4"/>
  <c r="E266" i="19" s="1"/>
  <c r="C244" i="4"/>
  <c r="N253" i="19" s="1"/>
  <c r="K249" i="4"/>
  <c r="E247" i="19" s="1"/>
  <c r="L254" i="4"/>
  <c r="N251" i="19" s="1"/>
  <c r="I248" i="4"/>
  <c r="H246" i="19" s="1"/>
  <c r="I249" i="4"/>
  <c r="D247" i="19" s="1"/>
  <c r="H247" i="4"/>
  <c r="H245" i="19" s="1"/>
  <c r="H248" i="4"/>
  <c r="D246" i="19" s="1"/>
  <c r="E248" i="4"/>
  <c r="C246" i="19" s="1"/>
  <c r="C248" i="4"/>
  <c r="L246" i="19" s="1"/>
  <c r="L251" i="4"/>
  <c r="H252" i="19" s="1"/>
  <c r="M249" i="4"/>
  <c r="N247" i="19" s="1"/>
  <c r="C252" i="4"/>
  <c r="E250" i="19" s="1"/>
  <c r="E254" i="4"/>
  <c r="E251" i="19" s="1"/>
  <c r="M251" i="4"/>
  <c r="E252" i="19" s="1"/>
  <c r="G245" i="4"/>
  <c r="E244" i="19" s="1"/>
  <c r="C246" i="4"/>
  <c r="C248" i="19" s="1"/>
  <c r="M252" i="4"/>
  <c r="H250" i="19" s="1"/>
  <c r="E255" i="4"/>
  <c r="Q255" i="4" s="1"/>
  <c r="M234" i="4"/>
  <c r="K233" i="19" s="1"/>
  <c r="M233" i="4"/>
  <c r="L229" i="19" s="1"/>
  <c r="I233" i="4"/>
  <c r="E229" i="19" s="1"/>
  <c r="G231" i="4"/>
  <c r="K230" i="19" s="1"/>
  <c r="G230" i="4"/>
  <c r="I231" i="19" s="1"/>
  <c r="F236" i="4"/>
  <c r="G232" i="4"/>
  <c r="F234" i="19" s="1"/>
  <c r="C235" i="4"/>
  <c r="E229" i="4"/>
  <c r="E238" i="19" s="1"/>
  <c r="C233" i="4"/>
  <c r="J229" i="19" s="1"/>
  <c r="G235" i="4"/>
  <c r="G237" i="19" s="1"/>
  <c r="K233" i="4"/>
  <c r="K229" i="19" s="1"/>
  <c r="C237" i="4"/>
  <c r="O237" i="4" s="1"/>
  <c r="G240" i="4"/>
  <c r="E236" i="19" s="1"/>
  <c r="K237" i="4"/>
  <c r="M228" i="19" s="1"/>
  <c r="K235" i="4"/>
  <c r="E237" i="19" s="1"/>
  <c r="K216" i="4"/>
  <c r="M218" i="19" s="1"/>
  <c r="K220" i="4"/>
  <c r="H223" i="19" s="1"/>
  <c r="G220" i="4"/>
  <c r="C223" i="19" s="1"/>
  <c r="M221" i="4"/>
  <c r="F222" i="19" s="1"/>
  <c r="I220" i="4"/>
  <c r="E223" i="19" s="1"/>
  <c r="I221" i="4"/>
  <c r="D222" i="19" s="1"/>
  <c r="C220" i="4"/>
  <c r="K223" i="19" s="1"/>
  <c r="C223" i="4"/>
  <c r="H213" i="19" s="1"/>
  <c r="C218" i="4"/>
  <c r="C216" i="4"/>
  <c r="C218" i="19" s="1"/>
  <c r="G219" i="4"/>
  <c r="D221" i="19" s="1"/>
  <c r="C222" i="4"/>
  <c r="F219" i="19" s="1"/>
  <c r="K222" i="4"/>
  <c r="E219" i="19" s="1"/>
  <c r="E216" i="4"/>
  <c r="E219" i="4"/>
  <c r="I221" i="19" s="1"/>
  <c r="M224" i="4"/>
  <c r="E214" i="19" s="1"/>
  <c r="E225" i="4"/>
  <c r="J224" i="19" s="1"/>
  <c r="E218" i="4"/>
  <c r="C217" i="19" s="1"/>
  <c r="F221" i="4"/>
  <c r="N222" i="19" s="1"/>
  <c r="C225" i="4"/>
  <c r="O225" i="4" s="1"/>
  <c r="K190" i="4"/>
  <c r="M193" i="4"/>
  <c r="I190" i="19" s="1"/>
  <c r="G191" i="4"/>
  <c r="G189" i="4"/>
  <c r="N193" i="19" s="1"/>
  <c r="G187" i="4"/>
  <c r="E195" i="4"/>
  <c r="Q195" i="4" s="1"/>
  <c r="E186" i="4"/>
  <c r="C192" i="19" s="1"/>
  <c r="M190" i="4"/>
  <c r="F191" i="19" s="1"/>
  <c r="I190" i="4"/>
  <c r="I189" i="4"/>
  <c r="I193" i="19" s="1"/>
  <c r="C189" i="4"/>
  <c r="O189" i="4" s="1"/>
  <c r="C186" i="4"/>
  <c r="J192" i="19" s="1"/>
  <c r="C187" i="4"/>
  <c r="H185" i="19" s="1"/>
  <c r="G194" i="4"/>
  <c r="M194" i="19" s="1"/>
  <c r="E187" i="4"/>
  <c r="C193" i="4"/>
  <c r="L190" i="19" s="1"/>
  <c r="E194" i="4"/>
  <c r="G190" i="4"/>
  <c r="J191" i="19" s="1"/>
  <c r="K193" i="4"/>
  <c r="K195" i="4"/>
  <c r="F184" i="19" s="1"/>
  <c r="C195" i="4"/>
  <c r="O195" i="4" s="1"/>
  <c r="C171" i="4"/>
  <c r="N176" i="19" s="1"/>
  <c r="G177" i="4"/>
  <c r="E178" i="19" s="1"/>
  <c r="E171" i="4"/>
  <c r="E175" i="4"/>
  <c r="E174" i="19" s="1"/>
  <c r="C170" i="4"/>
  <c r="O170" i="4" s="1"/>
  <c r="G179" i="4"/>
  <c r="C175" i="19" s="1"/>
  <c r="G173" i="4"/>
  <c r="L173" i="19" s="1"/>
  <c r="E179" i="4"/>
  <c r="M177" i="4"/>
  <c r="K178" i="19" s="1"/>
  <c r="I173" i="4"/>
  <c r="K178" i="4"/>
  <c r="K177" i="4"/>
  <c r="L178" i="19" s="1"/>
  <c r="I177" i="4"/>
  <c r="N178" i="19" s="1"/>
  <c r="I175" i="4"/>
  <c r="C160" i="4"/>
  <c r="O160" i="4" s="1"/>
  <c r="F159" i="4"/>
  <c r="J154" i="19" s="1"/>
  <c r="G158" i="4"/>
  <c r="M155" i="19" s="1"/>
  <c r="E165" i="4"/>
  <c r="Q155" i="4" s="1"/>
  <c r="C161" i="4"/>
  <c r="E159" i="19" s="1"/>
  <c r="C157" i="4"/>
  <c r="F156" i="4"/>
  <c r="C164" i="19" s="1"/>
  <c r="K160" i="4"/>
  <c r="W156" i="4" s="1"/>
  <c r="K158" i="4"/>
  <c r="L155" i="19" s="1"/>
  <c r="K161" i="4"/>
  <c r="C159" i="19" s="1"/>
  <c r="I162" i="4"/>
  <c r="J161" i="19" s="1"/>
  <c r="I159" i="4"/>
  <c r="C154" i="19" s="1"/>
  <c r="I142" i="4"/>
  <c r="N147" i="19" s="1"/>
  <c r="G145" i="4"/>
  <c r="K140" i="19" s="1"/>
  <c r="G143" i="4"/>
  <c r="M144" i="19" s="1"/>
  <c r="E149" i="4"/>
  <c r="L142" i="19" s="1"/>
  <c r="E142" i="4"/>
  <c r="E145" i="4"/>
  <c r="J140" i="19" s="1"/>
  <c r="C140" i="4"/>
  <c r="M142" i="4"/>
  <c r="J147" i="19" s="1"/>
  <c r="G149" i="4"/>
  <c r="D142" i="19" s="1"/>
  <c r="L144" i="4"/>
  <c r="I139" i="19" s="1"/>
  <c r="J144" i="4"/>
  <c r="M148" i="4"/>
  <c r="F146" i="19" s="1"/>
  <c r="M145" i="4"/>
  <c r="I140" i="19" s="1"/>
  <c r="C144" i="4"/>
  <c r="E139" i="19" s="1"/>
  <c r="K148" i="4"/>
  <c r="G146" i="19" s="1"/>
  <c r="K147" i="4"/>
  <c r="M143" i="19" s="1"/>
  <c r="K144" i="4"/>
  <c r="L139" i="19" s="1"/>
  <c r="E125" i="4"/>
  <c r="E126" i="19" s="1"/>
  <c r="M127" i="4"/>
  <c r="N128" i="19" s="1"/>
  <c r="C129" i="4"/>
  <c r="J132" i="19" s="1"/>
  <c r="M128" i="4"/>
  <c r="E124" i="4"/>
  <c r="M131" i="19" s="1"/>
  <c r="J133" i="4"/>
  <c r="E127" i="19" s="1"/>
  <c r="G124" i="4"/>
  <c r="G125" i="4"/>
  <c r="H126" i="19" s="1"/>
  <c r="M130" i="4"/>
  <c r="D130" i="19" s="1"/>
  <c r="M132" i="4"/>
  <c r="M123" i="19" s="1"/>
  <c r="M135" i="4"/>
  <c r="Y135" i="4" s="1"/>
  <c r="M134" i="4"/>
  <c r="K129" i="19" s="1"/>
  <c r="G130" i="4"/>
  <c r="G130" i="19" s="1"/>
  <c r="E130" i="4"/>
  <c r="N130" i="19" s="1"/>
  <c r="K132" i="4"/>
  <c r="K123" i="19" s="1"/>
  <c r="K131" i="4"/>
  <c r="K133" i="4"/>
  <c r="I127" i="19" s="1"/>
  <c r="I128" i="4"/>
  <c r="M124" i="19" s="1"/>
  <c r="C135" i="4"/>
  <c r="O135" i="4" s="1"/>
  <c r="D115" i="4"/>
  <c r="P115" i="4" s="1"/>
  <c r="H115" i="4"/>
  <c r="H110" i="19" s="1"/>
  <c r="M115" i="4"/>
  <c r="M110" i="19" s="1"/>
  <c r="M120" i="4"/>
  <c r="F119" i="19" s="1"/>
  <c r="M109" i="4"/>
  <c r="H115" i="19" s="1"/>
  <c r="I110" i="4"/>
  <c r="F116" i="19" s="1"/>
  <c r="I119" i="4"/>
  <c r="L113" i="19" s="1"/>
  <c r="I120" i="4"/>
  <c r="I119" i="19" s="1"/>
  <c r="I112" i="4"/>
  <c r="U112" i="4" s="1"/>
  <c r="F113" i="4"/>
  <c r="H118" i="19" s="1"/>
  <c r="F114" i="4"/>
  <c r="D111" i="19" s="1"/>
  <c r="G112" i="4"/>
  <c r="K114" i="19" s="1"/>
  <c r="E113" i="4"/>
  <c r="D118" i="19" s="1"/>
  <c r="G116" i="4"/>
  <c r="G117" i="19" s="1"/>
  <c r="E120" i="4"/>
  <c r="Q120" i="4" s="1"/>
  <c r="E112" i="4"/>
  <c r="H114" i="19" s="1"/>
  <c r="C113" i="4"/>
  <c r="L118" i="19" s="1"/>
  <c r="C111" i="4"/>
  <c r="D108" i="19" s="1"/>
  <c r="K115" i="4"/>
  <c r="K117" i="4"/>
  <c r="J112" i="19" s="1"/>
  <c r="K113" i="4"/>
  <c r="N118" i="19" s="1"/>
  <c r="D95" i="4"/>
  <c r="K100" i="19" s="1"/>
  <c r="M103" i="4"/>
  <c r="J93" i="19" s="1"/>
  <c r="M99" i="4"/>
  <c r="Y99" i="4" s="1"/>
  <c r="L102" i="4"/>
  <c r="J96" i="19" s="1"/>
  <c r="I101" i="4"/>
  <c r="G99" i="19" s="1"/>
  <c r="I97" i="4"/>
  <c r="I102" i="4"/>
  <c r="C96" i="19" s="1"/>
  <c r="I99" i="4"/>
  <c r="J103" i="19" s="1"/>
  <c r="F98" i="4"/>
  <c r="G94" i="19" s="1"/>
  <c r="C95" i="4"/>
  <c r="C99" i="4"/>
  <c r="L103" i="19" s="1"/>
  <c r="K104" i="4"/>
  <c r="C97" i="19" s="1"/>
  <c r="K99" i="4"/>
  <c r="H103" i="19" s="1"/>
  <c r="K101" i="4"/>
  <c r="J99" i="19" s="1"/>
  <c r="G103" i="4"/>
  <c r="G98" i="4"/>
  <c r="K94" i="19" s="1"/>
  <c r="E95" i="4"/>
  <c r="N100" i="19" s="1"/>
  <c r="E99" i="4"/>
  <c r="F103" i="19" s="1"/>
  <c r="D99" i="4"/>
  <c r="I103" i="19" s="1"/>
  <c r="G96" i="4"/>
  <c r="N95" i="19" s="1"/>
  <c r="E90" i="4"/>
  <c r="Q90" i="4" s="1"/>
  <c r="E75" i="4"/>
  <c r="I75" i="4"/>
  <c r="U67" i="4" s="1"/>
  <c r="E49" i="4"/>
  <c r="M52" i="4"/>
  <c r="I56" i="19" s="1"/>
  <c r="M54" i="4"/>
  <c r="L48" i="19" s="1"/>
  <c r="M58" i="4"/>
  <c r="N53" i="19" s="1"/>
  <c r="I59" i="4"/>
  <c r="I52" i="4"/>
  <c r="L56" i="19" s="1"/>
  <c r="I49" i="4"/>
  <c r="I53" i="4"/>
  <c r="D51" i="19" s="1"/>
  <c r="E56" i="4"/>
  <c r="G54" i="19" s="1"/>
  <c r="E58" i="4"/>
  <c r="E54" i="4"/>
  <c r="K54" i="4"/>
  <c r="K48" i="19" s="1"/>
  <c r="K53" i="4"/>
  <c r="L51" i="19" s="1"/>
  <c r="G55" i="4"/>
  <c r="H52" i="19" s="1"/>
  <c r="G52" i="4"/>
  <c r="C60" i="4"/>
  <c r="C56" i="4"/>
  <c r="F54" i="19" s="1"/>
  <c r="F40" i="4"/>
  <c r="H33" i="19" s="1"/>
  <c r="G40" i="4"/>
  <c r="F33" i="19" s="1"/>
  <c r="G43" i="4"/>
  <c r="C36" i="19" s="1"/>
  <c r="G39" i="4"/>
  <c r="D37" i="19" s="1"/>
  <c r="C36" i="4"/>
  <c r="O43" i="4" s="1"/>
  <c r="C39" i="4"/>
  <c r="M35" i="4"/>
  <c r="Y35" i="4" s="1"/>
  <c r="M44" i="4"/>
  <c r="K34" i="19" s="1"/>
  <c r="K38" i="4"/>
  <c r="K40" i="4"/>
  <c r="E33" i="19" s="1"/>
  <c r="K43" i="4"/>
  <c r="D36" i="19" s="1"/>
  <c r="I40" i="4"/>
  <c r="I38" i="4"/>
  <c r="I41" i="4"/>
  <c r="D40" i="19" s="1"/>
  <c r="D39" i="4"/>
  <c r="J37" i="19" s="1"/>
  <c r="C372" i="4"/>
  <c r="L373" i="19" s="1"/>
  <c r="C358" i="4"/>
  <c r="E351" i="19" s="1"/>
  <c r="D145" i="4"/>
  <c r="N140" i="19" s="1"/>
  <c r="D97" i="4"/>
  <c r="C98" i="19" s="1"/>
  <c r="D56" i="4"/>
  <c r="E311" i="4"/>
  <c r="E299" i="4"/>
  <c r="E238" i="4"/>
  <c r="Q238" i="4" s="1"/>
  <c r="E57" i="4"/>
  <c r="C58" i="19" s="1"/>
  <c r="F112" i="4"/>
  <c r="J114" i="19" s="1"/>
  <c r="F104" i="4"/>
  <c r="D97" i="19" s="1"/>
  <c r="G357" i="4"/>
  <c r="D358" i="19" s="1"/>
  <c r="G328" i="4"/>
  <c r="G328" i="19" s="1"/>
  <c r="G239" i="4"/>
  <c r="H239" i="19" s="1"/>
  <c r="G192" i="4"/>
  <c r="G188" i="19" s="1"/>
  <c r="H251" i="4"/>
  <c r="C252" i="19" s="1"/>
  <c r="I140" i="4"/>
  <c r="D141" i="19" s="1"/>
  <c r="I118" i="4"/>
  <c r="G109" i="19" s="1"/>
  <c r="I94" i="4"/>
  <c r="I60" i="4"/>
  <c r="J359" i="4"/>
  <c r="K395" i="4"/>
  <c r="K306" i="4"/>
  <c r="G309" i="19" s="1"/>
  <c r="K60" i="4"/>
  <c r="F57" i="19" s="1"/>
  <c r="L313" i="4"/>
  <c r="D303" i="19" s="1"/>
  <c r="L245" i="4"/>
  <c r="J244" i="19" s="1"/>
  <c r="L237" i="4"/>
  <c r="F228" i="19" s="1"/>
  <c r="M330" i="4"/>
  <c r="Y330" i="4" s="1"/>
  <c r="M315" i="4"/>
  <c r="E310" i="19" s="1"/>
  <c r="M278" i="4"/>
  <c r="M248" i="4"/>
  <c r="I246" i="19" s="1"/>
  <c r="M64" i="4"/>
  <c r="Y64" i="4" s="1"/>
  <c r="K384" i="19"/>
  <c r="W397" i="4"/>
  <c r="H65" i="19"/>
  <c r="Y67" i="4"/>
  <c r="M71" i="19"/>
  <c r="L66" i="19"/>
  <c r="C70" i="19"/>
  <c r="M104" i="19"/>
  <c r="G206" i="19"/>
  <c r="G223" i="19"/>
  <c r="H119" i="19"/>
  <c r="K385" i="19"/>
  <c r="N274" i="19"/>
  <c r="M277" i="19"/>
  <c r="J384" i="19"/>
  <c r="N111" i="19"/>
  <c r="Y155" i="4"/>
  <c r="C89" i="19"/>
  <c r="H209" i="19"/>
  <c r="W89" i="4"/>
  <c r="I82" i="19"/>
  <c r="H109" i="19"/>
  <c r="D186" i="19"/>
  <c r="J222" i="19"/>
  <c r="H397" i="19"/>
  <c r="C405" i="4"/>
  <c r="N397" i="19" s="1"/>
  <c r="C403" i="4"/>
  <c r="E396" i="19" s="1"/>
  <c r="C400" i="4"/>
  <c r="I402" i="19" s="1"/>
  <c r="C404" i="4"/>
  <c r="D400" i="19" s="1"/>
  <c r="C401" i="4"/>
  <c r="H393" i="19" s="1"/>
  <c r="C387" i="4"/>
  <c r="E379" i="19" s="1"/>
  <c r="C326" i="4"/>
  <c r="O326" i="4" s="1"/>
  <c r="C314" i="4"/>
  <c r="L306" i="19" s="1"/>
  <c r="C311" i="4"/>
  <c r="K313" i="19" s="1"/>
  <c r="C310" i="4"/>
  <c r="E307" i="19" s="1"/>
  <c r="C295" i="4"/>
  <c r="E298" i="19" s="1"/>
  <c r="C280" i="4"/>
  <c r="C265" i="4"/>
  <c r="D261" i="19" s="1"/>
  <c r="C270" i="4"/>
  <c r="O270" i="4" s="1"/>
  <c r="C266" i="4"/>
  <c r="O266" i="4" s="1"/>
  <c r="C250" i="4"/>
  <c r="G249" i="19" s="1"/>
  <c r="C253" i="4"/>
  <c r="H243" i="19" s="1"/>
  <c r="C251" i="4"/>
  <c r="F252" i="19" s="1"/>
  <c r="C239" i="4"/>
  <c r="F239" i="19" s="1"/>
  <c r="C206" i="4"/>
  <c r="J199" i="19" s="1"/>
  <c r="C175" i="4"/>
  <c r="C177" i="4"/>
  <c r="G178" i="19" s="1"/>
  <c r="C180" i="4"/>
  <c r="L171" i="19" s="1"/>
  <c r="C162" i="4"/>
  <c r="G161" i="19" s="1"/>
  <c r="C164" i="4"/>
  <c r="C158" i="19" s="1"/>
  <c r="C146" i="4"/>
  <c r="I145" i="19" s="1"/>
  <c r="C148" i="4"/>
  <c r="C146" i="19" s="1"/>
  <c r="C145" i="4"/>
  <c r="D140" i="19" s="1"/>
  <c r="C116" i="4"/>
  <c r="C119" i="4"/>
  <c r="C118" i="4"/>
  <c r="C109" i="19" s="1"/>
  <c r="C100" i="4"/>
  <c r="M102" i="19" s="1"/>
  <c r="C85" i="4"/>
  <c r="C89" i="4"/>
  <c r="N82" i="19" s="1"/>
  <c r="C88" i="4"/>
  <c r="C74" i="4"/>
  <c r="C71" i="4"/>
  <c r="C57" i="4"/>
  <c r="C58" i="4"/>
  <c r="D53" i="19" s="1"/>
  <c r="C41" i="4"/>
  <c r="I40" i="19" s="1"/>
  <c r="C45" i="4"/>
  <c r="C40" i="4"/>
  <c r="G33" i="19" s="1"/>
  <c r="C42" i="4"/>
  <c r="L38" i="19" s="1"/>
  <c r="D398" i="4"/>
  <c r="D395" i="4"/>
  <c r="N394" i="19" s="1"/>
  <c r="D394" i="4"/>
  <c r="D404" i="19" s="1"/>
  <c r="D397" i="4"/>
  <c r="P397" i="4" s="1"/>
  <c r="D382" i="4"/>
  <c r="G380" i="19" s="1"/>
  <c r="D365" i="4"/>
  <c r="D340" i="4"/>
  <c r="E342" i="19" s="1"/>
  <c r="D345" i="4"/>
  <c r="L335" i="19" s="1"/>
  <c r="D339" i="4"/>
  <c r="N339" i="19" s="1"/>
  <c r="D337" i="4"/>
  <c r="P337" i="4" s="1"/>
  <c r="D335" i="4"/>
  <c r="G343" i="19" s="1"/>
  <c r="D325" i="4"/>
  <c r="K322" i="19" s="1"/>
  <c r="D326" i="4"/>
  <c r="J327" i="19" s="1"/>
  <c r="D321" i="4"/>
  <c r="I319" i="19" s="1"/>
  <c r="D309" i="4"/>
  <c r="M305" i="19" s="1"/>
  <c r="D306" i="4"/>
  <c r="D291" i="4"/>
  <c r="L293" i="19" s="1"/>
  <c r="D296" i="4"/>
  <c r="E294" i="19" s="1"/>
  <c r="D278" i="4"/>
  <c r="K279" i="19" s="1"/>
  <c r="D260" i="4"/>
  <c r="C263" i="19" s="1"/>
  <c r="D270" i="4"/>
  <c r="F266" i="19" s="1"/>
  <c r="D266" i="4"/>
  <c r="D265" i="19" s="1"/>
  <c r="D248" i="4"/>
  <c r="J246" i="19" s="1"/>
  <c r="D255" i="4"/>
  <c r="I254" i="19" s="1"/>
  <c r="D251" i="4"/>
  <c r="D247" i="4"/>
  <c r="D230" i="4"/>
  <c r="M231" i="19" s="1"/>
  <c r="D216" i="4"/>
  <c r="D218" i="19" s="1"/>
  <c r="D223" i="4"/>
  <c r="F213" i="19" s="1"/>
  <c r="D224" i="4"/>
  <c r="H214" i="19" s="1"/>
  <c r="D225" i="4"/>
  <c r="M224" i="19" s="1"/>
  <c r="D220" i="4"/>
  <c r="N223" i="19" s="1"/>
  <c r="D214" i="4"/>
  <c r="J215" i="19" s="1"/>
  <c r="D201" i="4"/>
  <c r="H208" i="19" s="1"/>
  <c r="D193" i="4"/>
  <c r="E190" i="19" s="1"/>
  <c r="D188" i="4"/>
  <c r="P188" i="4" s="1"/>
  <c r="D171" i="4"/>
  <c r="D174" i="4"/>
  <c r="E168" i="19" s="1"/>
  <c r="D169" i="4"/>
  <c r="D158" i="4"/>
  <c r="K155" i="19" s="1"/>
  <c r="D165" i="4"/>
  <c r="F162" i="19" s="1"/>
  <c r="D155" i="4"/>
  <c r="P154" i="4" s="1"/>
  <c r="D125" i="4"/>
  <c r="K126" i="19" s="1"/>
  <c r="D126" i="4"/>
  <c r="I133" i="19" s="1"/>
  <c r="D118" i="4"/>
  <c r="I109" i="19" s="1"/>
  <c r="D83" i="4"/>
  <c r="C80" i="19" s="1"/>
  <c r="D65" i="4"/>
  <c r="H63" i="19" s="1"/>
  <c r="D72" i="4"/>
  <c r="D66" i="19" s="1"/>
  <c r="D75" i="4"/>
  <c r="N69" i="19" s="1"/>
  <c r="D69" i="4"/>
  <c r="M67" i="19" s="1"/>
  <c r="D68" i="4"/>
  <c r="F64" i="19" s="1"/>
  <c r="D66" i="4"/>
  <c r="E72" i="19" s="1"/>
  <c r="D34" i="4"/>
  <c r="M41" i="19" s="1"/>
  <c r="D38" i="4"/>
  <c r="H39" i="19" s="1"/>
  <c r="D42" i="4"/>
  <c r="D35" i="4"/>
  <c r="K43" i="19" s="1"/>
  <c r="D41" i="4"/>
  <c r="G40" i="19" s="1"/>
  <c r="D43" i="4"/>
  <c r="L36" i="19" s="1"/>
  <c r="D19" i="4"/>
  <c r="D23" i="4"/>
  <c r="H25" i="19" s="1"/>
  <c r="D25" i="4"/>
  <c r="G26" i="19" s="1"/>
  <c r="D27" i="4"/>
  <c r="D29" i="4"/>
  <c r="D30" i="4"/>
  <c r="D20" i="4"/>
  <c r="I18" i="19" s="1"/>
  <c r="D21" i="4"/>
  <c r="E29" i="19" s="1"/>
  <c r="D26" i="4"/>
  <c r="D28" i="4"/>
  <c r="D22" i="4"/>
  <c r="M19" i="19" s="1"/>
  <c r="D24" i="4"/>
  <c r="L21" i="19" s="1"/>
  <c r="E401" i="4"/>
  <c r="L393" i="19" s="1"/>
  <c r="E404" i="4"/>
  <c r="E388" i="4"/>
  <c r="I382" i="19" s="1"/>
  <c r="E371" i="4"/>
  <c r="G366" i="19" s="1"/>
  <c r="E372" i="4"/>
  <c r="E360" i="4"/>
  <c r="E359" i="4"/>
  <c r="I355" i="19" s="1"/>
  <c r="E344" i="4"/>
  <c r="J333" i="19" s="1"/>
  <c r="E330" i="4"/>
  <c r="E329" i="4"/>
  <c r="Q329" i="4" s="1"/>
  <c r="E328" i="4"/>
  <c r="C328" i="19" s="1"/>
  <c r="E327" i="4"/>
  <c r="J323" i="19" s="1"/>
  <c r="E283" i="4"/>
  <c r="I284" i="19" s="1"/>
  <c r="E214" i="4"/>
  <c r="E224" i="4"/>
  <c r="Q217" i="4" s="1"/>
  <c r="E207" i="4"/>
  <c r="F204" i="19" s="1"/>
  <c r="E210" i="4"/>
  <c r="G209" i="19" s="1"/>
  <c r="E208" i="4"/>
  <c r="J206" i="19" s="1"/>
  <c r="E192" i="4"/>
  <c r="M188" i="19" s="1"/>
  <c r="E169" i="4"/>
  <c r="E176" i="4"/>
  <c r="I170" i="19" s="1"/>
  <c r="E161" i="4"/>
  <c r="E146" i="4"/>
  <c r="Q146" i="4" s="1"/>
  <c r="E132" i="4"/>
  <c r="L123" i="19" s="1"/>
  <c r="E109" i="4"/>
  <c r="C115" i="19" s="1"/>
  <c r="E116" i="4"/>
  <c r="E117" i="19" s="1"/>
  <c r="E119" i="4"/>
  <c r="I113" i="19" s="1"/>
  <c r="E94" i="4"/>
  <c r="E101" i="19" s="1"/>
  <c r="E101" i="4"/>
  <c r="L99" i="19" s="1"/>
  <c r="E37" i="4"/>
  <c r="D42" i="19" s="1"/>
  <c r="E41" i="4"/>
  <c r="C40" i="19" s="1"/>
  <c r="E45" i="4"/>
  <c r="Q35" i="4" s="1"/>
  <c r="E38" i="4"/>
  <c r="E44" i="4"/>
  <c r="L34" i="19" s="1"/>
  <c r="E20" i="4"/>
  <c r="E21" i="4"/>
  <c r="E22" i="4"/>
  <c r="E24" i="4"/>
  <c r="E26" i="4"/>
  <c r="E28" i="4"/>
  <c r="E19" i="4"/>
  <c r="E25" i="4"/>
  <c r="E27" i="4"/>
  <c r="E29" i="4"/>
  <c r="E23" i="4"/>
  <c r="E30" i="4"/>
  <c r="F401" i="4"/>
  <c r="G393" i="19" s="1"/>
  <c r="F400" i="4"/>
  <c r="M402" i="19" s="1"/>
  <c r="F397" i="4"/>
  <c r="N401" i="19" s="1"/>
  <c r="F398" i="4"/>
  <c r="F381" i="4"/>
  <c r="L383" i="19" s="1"/>
  <c r="F369" i="4"/>
  <c r="E363" i="19" s="1"/>
  <c r="F371" i="4"/>
  <c r="F368" i="4"/>
  <c r="R368" i="4" s="1"/>
  <c r="F352" i="4"/>
  <c r="K354" i="19" s="1"/>
  <c r="F354" i="4"/>
  <c r="F336" i="4"/>
  <c r="M334" i="19" s="1"/>
  <c r="F322" i="4"/>
  <c r="N320" i="19" s="1"/>
  <c r="F304" i="4"/>
  <c r="H304" i="19" s="1"/>
  <c r="F315" i="4"/>
  <c r="F310" i="4"/>
  <c r="N307" i="19" s="1"/>
  <c r="F295" i="4"/>
  <c r="N298" i="19" s="1"/>
  <c r="F281" i="4"/>
  <c r="E277" i="19" s="1"/>
  <c r="F274" i="4"/>
  <c r="H276" i="19" s="1"/>
  <c r="F261" i="4"/>
  <c r="H260" i="19" s="1"/>
  <c r="F246" i="4"/>
  <c r="D248" i="19" s="1"/>
  <c r="F233" i="4"/>
  <c r="N229" i="19" s="1"/>
  <c r="F231" i="4"/>
  <c r="F230" i="19" s="1"/>
  <c r="F216" i="4"/>
  <c r="J218" i="19" s="1"/>
  <c r="F222" i="4"/>
  <c r="M219" i="19" s="1"/>
  <c r="F214" i="4"/>
  <c r="F220" i="4"/>
  <c r="I223" i="19" s="1"/>
  <c r="F199" i="4"/>
  <c r="E207" i="19" s="1"/>
  <c r="F209" i="4"/>
  <c r="F206" i="4"/>
  <c r="N199" i="19" s="1"/>
  <c r="F191" i="4"/>
  <c r="R195" i="4" s="1"/>
  <c r="F193" i="4"/>
  <c r="M190" i="19" s="1"/>
  <c r="F185" i="4"/>
  <c r="L189" i="19" s="1"/>
  <c r="F190" i="4"/>
  <c r="H191" i="19" s="1"/>
  <c r="F184" i="4"/>
  <c r="F171" i="4"/>
  <c r="D176" i="19" s="1"/>
  <c r="F174" i="4"/>
  <c r="N168" i="19" s="1"/>
  <c r="F169" i="4"/>
  <c r="G177" i="19" s="1"/>
  <c r="F175" i="4"/>
  <c r="F176" i="4"/>
  <c r="F170" i="19" s="1"/>
  <c r="F160" i="4"/>
  <c r="F155" i="4"/>
  <c r="N153" i="19" s="1"/>
  <c r="F161" i="4"/>
  <c r="F162" i="4"/>
  <c r="F161" i="19" s="1"/>
  <c r="F150" i="4"/>
  <c r="J149" i="19" s="1"/>
  <c r="F143" i="4"/>
  <c r="G144" i="19" s="1"/>
  <c r="F124" i="4"/>
  <c r="H131" i="19" s="1"/>
  <c r="F132" i="4"/>
  <c r="R132" i="4" s="1"/>
  <c r="F128" i="4"/>
  <c r="R134" i="4" s="1"/>
  <c r="F126" i="4"/>
  <c r="F133" i="19" s="1"/>
  <c r="F90" i="4"/>
  <c r="D85" i="19" s="1"/>
  <c r="F81" i="4"/>
  <c r="F66" i="4"/>
  <c r="F51" i="4"/>
  <c r="N49" i="19" s="1"/>
  <c r="F34" i="4"/>
  <c r="F42" i="4"/>
  <c r="F37" i="4"/>
  <c r="K42" i="19" s="1"/>
  <c r="F19" i="4"/>
  <c r="F23" i="4"/>
  <c r="E25" i="19" s="1"/>
  <c r="F25" i="4"/>
  <c r="H26" i="19" s="1"/>
  <c r="F27" i="4"/>
  <c r="F29" i="4"/>
  <c r="F30" i="4"/>
  <c r="F22" i="4"/>
  <c r="F24" i="4"/>
  <c r="M21" i="19" s="1"/>
  <c r="F21" i="4"/>
  <c r="F28" i="4"/>
  <c r="F26" i="4"/>
  <c r="G27" i="19" s="1"/>
  <c r="F20" i="4"/>
  <c r="N18" i="19" s="1"/>
  <c r="G405" i="4"/>
  <c r="E397" i="19" s="1"/>
  <c r="G403" i="4"/>
  <c r="L396" i="19" s="1"/>
  <c r="G387" i="4"/>
  <c r="G390" i="4"/>
  <c r="G389" i="4"/>
  <c r="G373" i="4"/>
  <c r="G365" i="19" s="1"/>
  <c r="G335" i="4"/>
  <c r="J343" i="19" s="1"/>
  <c r="G314" i="4"/>
  <c r="G300" i="4"/>
  <c r="H292" i="19" s="1"/>
  <c r="G298" i="4"/>
  <c r="M295" i="19" s="1"/>
  <c r="G275" i="4"/>
  <c r="H274" i="19" s="1"/>
  <c r="G253" i="4"/>
  <c r="G215" i="4"/>
  <c r="F220" i="19" s="1"/>
  <c r="G223" i="4"/>
  <c r="M213" i="19" s="1"/>
  <c r="G207" i="4"/>
  <c r="G209" i="4"/>
  <c r="F203" i="19" s="1"/>
  <c r="G169" i="4"/>
  <c r="G154" i="4"/>
  <c r="E163" i="19" s="1"/>
  <c r="G165" i="4"/>
  <c r="S165" i="4" s="1"/>
  <c r="G147" i="4"/>
  <c r="J143" i="19" s="1"/>
  <c r="G150" i="4"/>
  <c r="C149" i="19" s="1"/>
  <c r="G134" i="4"/>
  <c r="S134" i="4" s="1"/>
  <c r="G109" i="4"/>
  <c r="S109" i="4" s="1"/>
  <c r="G117" i="4"/>
  <c r="G120" i="4"/>
  <c r="G95" i="4"/>
  <c r="H100" i="19" s="1"/>
  <c r="G79" i="4"/>
  <c r="E83" i="19" s="1"/>
  <c r="G87" i="4"/>
  <c r="D78" i="19" s="1"/>
  <c r="G90" i="4"/>
  <c r="G64" i="4"/>
  <c r="G73" i="4"/>
  <c r="S73" i="4" s="1"/>
  <c r="G75" i="4"/>
  <c r="G65" i="4"/>
  <c r="G49" i="4"/>
  <c r="F50" i="19" s="1"/>
  <c r="G60" i="4"/>
  <c r="G58" i="4"/>
  <c r="G53" i="19" s="1"/>
  <c r="G45" i="4"/>
  <c r="E44" i="19" s="1"/>
  <c r="G34" i="4"/>
  <c r="H399" i="4"/>
  <c r="T399" i="4" s="1"/>
  <c r="H402" i="4"/>
  <c r="H400" i="4"/>
  <c r="J402" i="19" s="1"/>
  <c r="H381" i="4"/>
  <c r="E383" i="19" s="1"/>
  <c r="H389" i="4"/>
  <c r="F389" i="19" s="1"/>
  <c r="H388" i="4"/>
  <c r="M382" i="19" s="1"/>
  <c r="H384" i="4"/>
  <c r="H370" i="4"/>
  <c r="H367" i="19" s="1"/>
  <c r="H375" i="4"/>
  <c r="M370" i="19" s="1"/>
  <c r="H371" i="4"/>
  <c r="E366" i="19" s="1"/>
  <c r="H368" i="4"/>
  <c r="T368" i="4" s="1"/>
  <c r="H366" i="4"/>
  <c r="T366" i="4" s="1"/>
  <c r="H353" i="4"/>
  <c r="L359" i="19" s="1"/>
  <c r="H356" i="4"/>
  <c r="T356" i="4" s="1"/>
  <c r="H340" i="4"/>
  <c r="C342" i="19" s="1"/>
  <c r="H342" i="4"/>
  <c r="E338" i="19" s="1"/>
  <c r="H344" i="4"/>
  <c r="H322" i="4"/>
  <c r="D320" i="19" s="1"/>
  <c r="H324" i="4"/>
  <c r="N325" i="19" s="1"/>
  <c r="H304" i="4"/>
  <c r="H312" i="4"/>
  <c r="J314" i="19" s="1"/>
  <c r="H314" i="4"/>
  <c r="G306" i="19" s="1"/>
  <c r="H311" i="4"/>
  <c r="C313" i="19" s="1"/>
  <c r="H293" i="4"/>
  <c r="K289" i="19" s="1"/>
  <c r="H297" i="4"/>
  <c r="G299" i="19" s="1"/>
  <c r="H300" i="4"/>
  <c r="N292" i="19" s="1"/>
  <c r="H292" i="4"/>
  <c r="H289" i="4"/>
  <c r="H279" i="4"/>
  <c r="F273" i="19" s="1"/>
  <c r="H285" i="4"/>
  <c r="T285" i="4" s="1"/>
  <c r="H283" i="4"/>
  <c r="G284" i="19" s="1"/>
  <c r="H280" i="4"/>
  <c r="J282" i="19" s="1"/>
  <c r="H277" i="4"/>
  <c r="M278" i="19" s="1"/>
  <c r="H275" i="4"/>
  <c r="T275" i="4" s="1"/>
  <c r="H232" i="4"/>
  <c r="E234" i="19" s="1"/>
  <c r="H219" i="4"/>
  <c r="E221" i="19" s="1"/>
  <c r="H215" i="4"/>
  <c r="G220" i="19" s="1"/>
  <c r="H221" i="4"/>
  <c r="T223" i="4" s="1"/>
  <c r="H217" i="4"/>
  <c r="H210" i="4"/>
  <c r="H203" i="4"/>
  <c r="G205" i="19" s="1"/>
  <c r="H187" i="4"/>
  <c r="T187" i="4" s="1"/>
  <c r="H189" i="4"/>
  <c r="C193" i="19" s="1"/>
  <c r="H195" i="4"/>
  <c r="H190" i="4"/>
  <c r="T190" i="4" s="1"/>
  <c r="H178" i="4"/>
  <c r="E179" i="19" s="1"/>
  <c r="H176" i="4"/>
  <c r="N170" i="19" s="1"/>
  <c r="H172" i="4"/>
  <c r="K172" i="19" s="1"/>
  <c r="H164" i="4"/>
  <c r="H159" i="4"/>
  <c r="H157" i="4"/>
  <c r="H143" i="4"/>
  <c r="F144" i="19" s="1"/>
  <c r="H126" i="4"/>
  <c r="H133" i="19" s="1"/>
  <c r="H135" i="4"/>
  <c r="C125" i="19" s="1"/>
  <c r="H111" i="4"/>
  <c r="I108" i="19" s="1"/>
  <c r="H120" i="4"/>
  <c r="G119" i="19" s="1"/>
  <c r="H80" i="4"/>
  <c r="E89" i="19" s="1"/>
  <c r="H88" i="4"/>
  <c r="D84" i="19" s="1"/>
  <c r="H90" i="4"/>
  <c r="C85" i="19" s="1"/>
  <c r="H65" i="4"/>
  <c r="D63" i="19" s="1"/>
  <c r="H75" i="4"/>
  <c r="F69" i="19" s="1"/>
  <c r="H66" i="4"/>
  <c r="K72" i="19" s="1"/>
  <c r="H55" i="4"/>
  <c r="J52" i="19" s="1"/>
  <c r="H60" i="4"/>
  <c r="M57" i="19" s="1"/>
  <c r="H34" i="4"/>
  <c r="G41" i="19" s="1"/>
  <c r="H38" i="4"/>
  <c r="H42" i="4"/>
  <c r="N38" i="19" s="1"/>
  <c r="H35" i="4"/>
  <c r="I43" i="19" s="1"/>
  <c r="H41" i="4"/>
  <c r="T41" i="4" s="1"/>
  <c r="H39" i="4"/>
  <c r="K37" i="19" s="1"/>
  <c r="H19" i="4"/>
  <c r="H23" i="4"/>
  <c r="H25" i="4"/>
  <c r="E26" i="19" s="1"/>
  <c r="H27" i="4"/>
  <c r="H29" i="4"/>
  <c r="H30" i="4"/>
  <c r="H20" i="4"/>
  <c r="J18" i="19" s="1"/>
  <c r="H21" i="4"/>
  <c r="H26" i="4"/>
  <c r="H28" i="4"/>
  <c r="H22" i="4"/>
  <c r="H24" i="4"/>
  <c r="I395" i="4"/>
  <c r="I394" i="19" s="1"/>
  <c r="I404" i="4"/>
  <c r="I380" i="4"/>
  <c r="J387" i="19" s="1"/>
  <c r="I388" i="4"/>
  <c r="U388" i="4" s="1"/>
  <c r="I381" i="4"/>
  <c r="I383" i="19" s="1"/>
  <c r="I364" i="4"/>
  <c r="G374" i="19" s="1"/>
  <c r="I374" i="4"/>
  <c r="F368" i="19" s="1"/>
  <c r="I350" i="4"/>
  <c r="C357" i="19" s="1"/>
  <c r="I305" i="4"/>
  <c r="E312" i="19" s="1"/>
  <c r="I304" i="4"/>
  <c r="U304" i="4" s="1"/>
  <c r="I290" i="4"/>
  <c r="E296" i="19" s="1"/>
  <c r="I298" i="4"/>
  <c r="I274" i="4"/>
  <c r="L276" i="19" s="1"/>
  <c r="I276" i="4"/>
  <c r="U276" i="4" s="1"/>
  <c r="I259" i="4"/>
  <c r="I268" i="4"/>
  <c r="N268" i="19" s="1"/>
  <c r="I253" i="4"/>
  <c r="J243" i="19" s="1"/>
  <c r="I239" i="4"/>
  <c r="J239" i="19" s="1"/>
  <c r="I215" i="4"/>
  <c r="I224" i="4"/>
  <c r="L214" i="19" s="1"/>
  <c r="I216" i="4"/>
  <c r="G218" i="19" s="1"/>
  <c r="I200" i="4"/>
  <c r="U200" i="4" s="1"/>
  <c r="I209" i="4"/>
  <c r="U209" i="4" s="1"/>
  <c r="I184" i="4"/>
  <c r="K183" i="19" s="1"/>
  <c r="I186" i="4"/>
  <c r="F192" i="19" s="1"/>
  <c r="I169" i="4"/>
  <c r="I177" i="19" s="1"/>
  <c r="I171" i="4"/>
  <c r="H176" i="19" s="1"/>
  <c r="I179" i="4"/>
  <c r="I178" i="4"/>
  <c r="I155" i="4"/>
  <c r="I165" i="4"/>
  <c r="G162" i="19" s="1"/>
  <c r="I163" i="4"/>
  <c r="I125" i="4"/>
  <c r="U125" i="4" s="1"/>
  <c r="I133" i="4"/>
  <c r="U132" i="4" s="1"/>
  <c r="I135" i="4"/>
  <c r="H125" i="19" s="1"/>
  <c r="I89" i="4"/>
  <c r="D82" i="19" s="1"/>
  <c r="I35" i="4"/>
  <c r="I43" i="4"/>
  <c r="I34" i="4"/>
  <c r="I36" i="4"/>
  <c r="J404" i="4"/>
  <c r="M400" i="19" s="1"/>
  <c r="J402" i="4"/>
  <c r="J403" i="19" s="1"/>
  <c r="J401" i="4"/>
  <c r="J396" i="4"/>
  <c r="I395" i="19" s="1"/>
  <c r="J400" i="4"/>
  <c r="D402" i="19" s="1"/>
  <c r="J382" i="4"/>
  <c r="I380" i="19" s="1"/>
  <c r="J387" i="4"/>
  <c r="N379" i="19" s="1"/>
  <c r="J383" i="4"/>
  <c r="E384" i="19" s="1"/>
  <c r="J388" i="4"/>
  <c r="K382" i="19" s="1"/>
  <c r="J384" i="4"/>
  <c r="H385" i="19" s="1"/>
  <c r="J379" i="4"/>
  <c r="M378" i="19" s="1"/>
  <c r="J386" i="4"/>
  <c r="C388" i="19" s="1"/>
  <c r="J367" i="4"/>
  <c r="I372" i="19" s="1"/>
  <c r="J375" i="4"/>
  <c r="E370" i="19" s="1"/>
  <c r="J374" i="4"/>
  <c r="V374" i="4" s="1"/>
  <c r="J370" i="4"/>
  <c r="K367" i="19" s="1"/>
  <c r="J364" i="4"/>
  <c r="J369" i="4"/>
  <c r="D363" i="19" s="1"/>
  <c r="J366" i="4"/>
  <c r="J343" i="4"/>
  <c r="E336" i="19" s="1"/>
  <c r="J342" i="4"/>
  <c r="J341" i="4"/>
  <c r="G344" i="19" s="1"/>
  <c r="J329" i="4"/>
  <c r="V329" i="4" s="1"/>
  <c r="J325" i="4"/>
  <c r="F322" i="19" s="1"/>
  <c r="J324" i="4"/>
  <c r="D325" i="19" s="1"/>
  <c r="J323" i="4"/>
  <c r="E318" i="19" s="1"/>
  <c r="J322" i="4"/>
  <c r="J315" i="4"/>
  <c r="C310" i="19" s="1"/>
  <c r="J313" i="4"/>
  <c r="J303" i="19" s="1"/>
  <c r="J312" i="4"/>
  <c r="F314" i="19" s="1"/>
  <c r="J307" i="4"/>
  <c r="K308" i="19" s="1"/>
  <c r="J299" i="4"/>
  <c r="N297" i="19" s="1"/>
  <c r="J297" i="4"/>
  <c r="J295" i="4"/>
  <c r="K298" i="19" s="1"/>
  <c r="J293" i="4"/>
  <c r="F289" i="19" s="1"/>
  <c r="J276" i="4"/>
  <c r="J282" i="4"/>
  <c r="J281" i="19" s="1"/>
  <c r="J281" i="4"/>
  <c r="J279" i="4"/>
  <c r="M273" i="19" s="1"/>
  <c r="J262" i="4"/>
  <c r="L264" i="19" s="1"/>
  <c r="J269" i="4"/>
  <c r="N262" i="19" s="1"/>
  <c r="J268" i="4"/>
  <c r="V268" i="4" s="1"/>
  <c r="J267" i="4"/>
  <c r="J254" i="4"/>
  <c r="J252" i="4"/>
  <c r="K250" i="19" s="1"/>
  <c r="J248" i="4"/>
  <c r="E246" i="19" s="1"/>
  <c r="J246" i="4"/>
  <c r="G248" i="19" s="1"/>
  <c r="J238" i="4"/>
  <c r="K232" i="19" s="1"/>
  <c r="J233" i="4"/>
  <c r="I229" i="19" s="1"/>
  <c r="J219" i="4"/>
  <c r="H221" i="19" s="1"/>
  <c r="J205" i="4"/>
  <c r="G198" i="19" s="1"/>
  <c r="J192" i="4"/>
  <c r="N188" i="19" s="1"/>
  <c r="J190" i="4"/>
  <c r="I191" i="19" s="1"/>
  <c r="J188" i="4"/>
  <c r="E186" i="19" s="1"/>
  <c r="J178" i="4"/>
  <c r="F179" i="19" s="1"/>
  <c r="J177" i="4"/>
  <c r="J178" i="19" s="1"/>
  <c r="J175" i="4"/>
  <c r="D174" i="19" s="1"/>
  <c r="J172" i="4"/>
  <c r="J169" i="4"/>
  <c r="J163" i="4"/>
  <c r="L160" i="19" s="1"/>
  <c r="J145" i="4"/>
  <c r="F140" i="19" s="1"/>
  <c r="J149" i="4"/>
  <c r="J148" i="19"/>
  <c r="J124" i="4"/>
  <c r="N131" i="19" s="1"/>
  <c r="J130" i="4"/>
  <c r="F130" i="19" s="1"/>
  <c r="J132" i="4"/>
  <c r="I123" i="19" s="1"/>
  <c r="J125" i="4"/>
  <c r="J126" i="19" s="1"/>
  <c r="J112" i="4"/>
  <c r="J110" i="4"/>
  <c r="E116" i="19" s="1"/>
  <c r="J118" i="4"/>
  <c r="V118" i="4" s="1"/>
  <c r="J94" i="4"/>
  <c r="I101" i="19" s="1"/>
  <c r="J103" i="4"/>
  <c r="J98" i="4"/>
  <c r="H94" i="19" s="1"/>
  <c r="J80" i="4"/>
  <c r="L89" i="19" s="1"/>
  <c r="J84" i="4"/>
  <c r="K81" i="19" s="1"/>
  <c r="J88" i="4"/>
  <c r="J83" i="4"/>
  <c r="M80" i="19" s="1"/>
  <c r="J90" i="4"/>
  <c r="I85" i="19" s="1"/>
  <c r="J81" i="4"/>
  <c r="F86" i="19" s="1"/>
  <c r="J64" i="4"/>
  <c r="M68" i="19" s="1"/>
  <c r="J71" i="4"/>
  <c r="H73" i="19" s="1"/>
  <c r="J73" i="4"/>
  <c r="J66" i="4"/>
  <c r="G72" i="19" s="1"/>
  <c r="J70" i="4"/>
  <c r="C74" i="19" s="1"/>
  <c r="J54" i="4"/>
  <c r="D48" i="19" s="1"/>
  <c r="J53" i="4"/>
  <c r="K51" i="19" s="1"/>
  <c r="J58" i="4"/>
  <c r="L53" i="19" s="1"/>
  <c r="J57" i="4"/>
  <c r="J34" i="4"/>
  <c r="J41" i="19" s="1"/>
  <c r="J42" i="4"/>
  <c r="D38" i="19" s="1"/>
  <c r="J35" i="4"/>
  <c r="C43" i="19" s="1"/>
  <c r="J19" i="4"/>
  <c r="J23" i="4"/>
  <c r="J25" i="4"/>
  <c r="J27" i="4"/>
  <c r="J29" i="4"/>
  <c r="J30" i="4"/>
  <c r="M22" i="19" s="1"/>
  <c r="J22" i="4"/>
  <c r="J19" i="19" s="1"/>
  <c r="J24" i="4"/>
  <c r="J20" i="4"/>
  <c r="K18" i="19" s="1"/>
  <c r="J26" i="4"/>
  <c r="J28" i="4"/>
  <c r="J21" i="4"/>
  <c r="F29" i="19" s="1"/>
  <c r="K379" i="4"/>
  <c r="K390" i="4"/>
  <c r="W383" i="4" s="1"/>
  <c r="K389" i="4"/>
  <c r="K366" i="4"/>
  <c r="G364" i="19" s="1"/>
  <c r="K365" i="4"/>
  <c r="F371" i="19" s="1"/>
  <c r="K375" i="4"/>
  <c r="K349" i="4"/>
  <c r="K360" i="4"/>
  <c r="W353" i="4" s="1"/>
  <c r="K352" i="4"/>
  <c r="W354" i="4" s="1"/>
  <c r="K335" i="4"/>
  <c r="K337" i="4"/>
  <c r="K319" i="4"/>
  <c r="K330" i="4"/>
  <c r="K290" i="4"/>
  <c r="K291" i="4"/>
  <c r="K274" i="4"/>
  <c r="K276" i="19" s="1"/>
  <c r="K285" i="4"/>
  <c r="K259" i="4"/>
  <c r="K260" i="4"/>
  <c r="W260" i="4" s="1"/>
  <c r="K247" i="4"/>
  <c r="K255" i="4"/>
  <c r="W255" i="4" s="1"/>
  <c r="K254" i="4"/>
  <c r="C251" i="19" s="1"/>
  <c r="K229" i="4"/>
  <c r="C238" i="19" s="1"/>
  <c r="K232" i="4"/>
  <c r="W234" i="4" s="1"/>
  <c r="K239" i="4"/>
  <c r="K240" i="4"/>
  <c r="K215" i="4"/>
  <c r="K224" i="4"/>
  <c r="K201" i="4"/>
  <c r="K184" i="4"/>
  <c r="K186" i="4"/>
  <c r="K169" i="4"/>
  <c r="M177" i="19" s="1"/>
  <c r="K172" i="4"/>
  <c r="C172" i="19" s="1"/>
  <c r="K180" i="4"/>
  <c r="H171" i="19" s="1"/>
  <c r="K155" i="4"/>
  <c r="I153" i="19" s="1"/>
  <c r="K157" i="4"/>
  <c r="D157" i="19" s="1"/>
  <c r="K165" i="4"/>
  <c r="E162" i="19" s="1"/>
  <c r="K164" i="4"/>
  <c r="K140" i="4"/>
  <c r="K150" i="4"/>
  <c r="I149" i="19" s="1"/>
  <c r="K141" i="4"/>
  <c r="K126" i="4"/>
  <c r="J133" i="19" s="1"/>
  <c r="K134" i="4"/>
  <c r="G129" i="19" s="1"/>
  <c r="K109" i="4"/>
  <c r="G115" i="19" s="1"/>
  <c r="K111" i="4"/>
  <c r="E108" i="19" s="1"/>
  <c r="K120" i="4"/>
  <c r="M119" i="19" s="1"/>
  <c r="K94" i="4"/>
  <c r="F101" i="19" s="1"/>
  <c r="K79" i="4"/>
  <c r="K90" i="4"/>
  <c r="K82" i="4"/>
  <c r="K67" i="4"/>
  <c r="K74" i="4"/>
  <c r="K75" i="4"/>
  <c r="D69" i="19" s="1"/>
  <c r="K35" i="4"/>
  <c r="K36" i="4"/>
  <c r="K44" i="4"/>
  <c r="L405" i="4"/>
  <c r="L398" i="4"/>
  <c r="L395" i="4"/>
  <c r="M394" i="19" s="1"/>
  <c r="L394" i="4"/>
  <c r="F404" i="19" s="1"/>
  <c r="L389" i="4"/>
  <c r="K389" i="19" s="1"/>
  <c r="L385" i="4"/>
  <c r="E381" i="19" s="1"/>
  <c r="L380" i="4"/>
  <c r="X387" i="4" s="1"/>
  <c r="L390" i="4"/>
  <c r="N386" i="19" s="1"/>
  <c r="L388" i="4"/>
  <c r="L384" i="4"/>
  <c r="I385" i="19" s="1"/>
  <c r="L372" i="4"/>
  <c r="K373" i="19" s="1"/>
  <c r="L366" i="4"/>
  <c r="F364" i="19" s="1"/>
  <c r="L373" i="4"/>
  <c r="N365" i="19" s="1"/>
  <c r="L360" i="4"/>
  <c r="J353" i="19" s="1"/>
  <c r="L358" i="4"/>
  <c r="K351" i="19" s="1"/>
  <c r="L357" i="4"/>
  <c r="L356" i="4"/>
  <c r="E349" i="19" s="1"/>
  <c r="L355" i="4"/>
  <c r="I352" i="19" s="1"/>
  <c r="L353" i="4"/>
  <c r="C359" i="19" s="1"/>
  <c r="L352" i="4"/>
  <c r="G354" i="19" s="1"/>
  <c r="L337" i="4"/>
  <c r="L345" i="4"/>
  <c r="L284" i="4"/>
  <c r="L261" i="4"/>
  <c r="L216" i="4"/>
  <c r="L218" i="19" s="1"/>
  <c r="L222" i="4"/>
  <c r="J219" i="19" s="1"/>
  <c r="L224" i="4"/>
  <c r="L221" i="4"/>
  <c r="H222" i="19" s="1"/>
  <c r="L199" i="4"/>
  <c r="K207" i="19" s="1"/>
  <c r="L205" i="4"/>
  <c r="E198" i="19" s="1"/>
  <c r="L209" i="4"/>
  <c r="N203" i="19" s="1"/>
  <c r="L204" i="4"/>
  <c r="J201" i="19" s="1"/>
  <c r="L202" i="4"/>
  <c r="L187" i="4"/>
  <c r="K185" i="19" s="1"/>
  <c r="L192" i="4"/>
  <c r="I188" i="19" s="1"/>
  <c r="L194" i="4"/>
  <c r="D194" i="19" s="1"/>
  <c r="L186" i="4"/>
  <c r="G192" i="19" s="1"/>
  <c r="L174" i="4"/>
  <c r="L179" i="4"/>
  <c r="F175" i="19" s="1"/>
  <c r="L160" i="4"/>
  <c r="G156" i="19" s="1"/>
  <c r="L164" i="4"/>
  <c r="L158" i="19" s="1"/>
  <c r="L162" i="4"/>
  <c r="C161" i="19" s="1"/>
  <c r="L159" i="4"/>
  <c r="E154" i="19" s="1"/>
  <c r="L154" i="4"/>
  <c r="J163" i="19" s="1"/>
  <c r="L145" i="4"/>
  <c r="L149" i="4"/>
  <c r="N142" i="19" s="1"/>
  <c r="L146" i="4"/>
  <c r="L143" i="4"/>
  <c r="D144" i="19" s="1"/>
  <c r="L130" i="4"/>
  <c r="H130" i="19" s="1"/>
  <c r="L132" i="4"/>
  <c r="F123" i="19" s="1"/>
  <c r="L133" i="4"/>
  <c r="K127" i="19" s="1"/>
  <c r="L114" i="4"/>
  <c r="M111" i="19" s="1"/>
  <c r="L118" i="4"/>
  <c r="L119" i="4"/>
  <c r="X120" i="4" s="1"/>
  <c r="L116" i="4"/>
  <c r="C117" i="19" s="1"/>
  <c r="L103" i="4"/>
  <c r="K93" i="19" s="1"/>
  <c r="L82" i="4"/>
  <c r="L86" i="4"/>
  <c r="L81" i="4"/>
  <c r="L89" i="4"/>
  <c r="L83" i="4"/>
  <c r="F80" i="19" s="1"/>
  <c r="L64" i="4"/>
  <c r="J68" i="19" s="1"/>
  <c r="L71" i="4"/>
  <c r="L73" i="19" s="1"/>
  <c r="L73" i="4"/>
  <c r="H70" i="19" s="1"/>
  <c r="L67" i="4"/>
  <c r="N71" i="19" s="1"/>
  <c r="L74" i="4"/>
  <c r="I65" i="19" s="1"/>
  <c r="L68" i="4"/>
  <c r="L54" i="4"/>
  <c r="F48" i="19" s="1"/>
  <c r="L58" i="4"/>
  <c r="E53" i="19" s="1"/>
  <c r="L56" i="4"/>
  <c r="D54" i="19" s="1"/>
  <c r="L34" i="4"/>
  <c r="L42" i="4"/>
  <c r="L41" i="4"/>
  <c r="L39" i="4"/>
  <c r="L19" i="4"/>
  <c r="L23" i="4"/>
  <c r="L25" i="4"/>
  <c r="L27" i="4"/>
  <c r="L29" i="4"/>
  <c r="L30" i="4"/>
  <c r="L20" i="4"/>
  <c r="L21" i="4"/>
  <c r="L26" i="4"/>
  <c r="L28" i="4"/>
  <c r="L22" i="4"/>
  <c r="L24" i="4"/>
  <c r="M396" i="4"/>
  <c r="M398" i="4"/>
  <c r="M397" i="4"/>
  <c r="M381" i="4"/>
  <c r="D383" i="19" s="1"/>
  <c r="M380" i="4"/>
  <c r="G387" i="19" s="1"/>
  <c r="M382" i="4"/>
  <c r="M375" i="4"/>
  <c r="C370" i="19" s="1"/>
  <c r="M368" i="4"/>
  <c r="G369" i="19" s="1"/>
  <c r="M367" i="4"/>
  <c r="F372" i="19" s="1"/>
  <c r="M365" i="4"/>
  <c r="Y373" i="4" s="1"/>
  <c r="M360" i="4"/>
  <c r="M351" i="4"/>
  <c r="M345" i="4"/>
  <c r="M337" i="4"/>
  <c r="M335" i="4"/>
  <c r="F343" i="19" s="1"/>
  <c r="M300" i="4"/>
  <c r="M291" i="4"/>
  <c r="M260" i="4"/>
  <c r="M263" i="19" s="1"/>
  <c r="M240" i="4"/>
  <c r="H236" i="19" s="1"/>
  <c r="M230" i="4"/>
  <c r="G231" i="19" s="1"/>
  <c r="M215" i="4"/>
  <c r="Y223" i="4" s="1"/>
  <c r="M218" i="4"/>
  <c r="M217" i="19" s="1"/>
  <c r="M199" i="4"/>
  <c r="M203" i="4"/>
  <c r="C205" i="19" s="1"/>
  <c r="M200" i="4"/>
  <c r="K202" i="19" s="1"/>
  <c r="M186" i="4"/>
  <c r="H192" i="19" s="1"/>
  <c r="M184" i="4"/>
  <c r="N183" i="19" s="1"/>
  <c r="M169" i="4"/>
  <c r="J177" i="19" s="1"/>
  <c r="M171" i="4"/>
  <c r="M156" i="4"/>
  <c r="M158" i="4"/>
  <c r="F155" i="19" s="1"/>
  <c r="M141" i="4"/>
  <c r="M124" i="4"/>
  <c r="I131" i="19" s="1"/>
  <c r="M111" i="4"/>
  <c r="M95" i="4"/>
  <c r="C100" i="19" s="1"/>
  <c r="M80" i="4"/>
  <c r="I89" i="19" s="1"/>
  <c r="M81" i="4"/>
  <c r="M51" i="4"/>
  <c r="M34" i="4"/>
  <c r="D41" i="19" s="1"/>
  <c r="M38" i="4"/>
  <c r="C39" i="19" s="1"/>
  <c r="M37" i="4"/>
  <c r="J42" i="19" s="1"/>
  <c r="M45" i="4"/>
  <c r="D52" i="4"/>
  <c r="D60" i="4"/>
  <c r="D54" i="4"/>
  <c r="I48" i="19" s="1"/>
  <c r="D57" i="4"/>
  <c r="F58" i="19" s="1"/>
  <c r="D187" i="4"/>
  <c r="J185" i="19" s="1"/>
  <c r="D186" i="4"/>
  <c r="N192" i="19" s="1"/>
  <c r="L262" i="4"/>
  <c r="F264" i="19" s="1"/>
  <c r="G259" i="4"/>
  <c r="M232" i="4"/>
  <c r="J234" i="19" s="1"/>
  <c r="J232" i="4"/>
  <c r="D234" i="19" s="1"/>
  <c r="G229" i="4"/>
  <c r="D238" i="19" s="1"/>
  <c r="F239" i="4"/>
  <c r="D239" i="19" s="1"/>
  <c r="D236" i="4"/>
  <c r="H235" i="19" s="1"/>
  <c r="D235" i="4"/>
  <c r="K237" i="19" s="1"/>
  <c r="H237" i="4"/>
  <c r="T237" i="4" s="1"/>
  <c r="I238" i="4"/>
  <c r="E236" i="4"/>
  <c r="L235" i="19" s="1"/>
  <c r="F234" i="4"/>
  <c r="G233" i="19" s="1"/>
  <c r="H230" i="4"/>
  <c r="D231" i="19" s="1"/>
  <c r="H235" i="4"/>
  <c r="J239" i="4"/>
  <c r="C239" i="19" s="1"/>
  <c r="H231" i="4"/>
  <c r="I230" i="19" s="1"/>
  <c r="G237" i="4"/>
  <c r="J228" i="19" s="1"/>
  <c r="F149" i="4"/>
  <c r="I142" i="19" s="1"/>
  <c r="F144" i="4"/>
  <c r="R144" i="4" s="1"/>
  <c r="H150" i="4"/>
  <c r="T150" i="4" s="1"/>
  <c r="H239" i="4"/>
  <c r="L239" i="19" s="1"/>
  <c r="J134" i="4"/>
  <c r="C129" i="19" s="1"/>
  <c r="H95" i="4"/>
  <c r="D100" i="19" s="1"/>
  <c r="D234" i="4"/>
  <c r="J233" i="19" s="1"/>
  <c r="D313" i="4"/>
  <c r="H303" i="19" s="1"/>
  <c r="D399" i="4"/>
  <c r="D88" i="4"/>
  <c r="M84" i="19" s="1"/>
  <c r="D87" i="4"/>
  <c r="D105" i="4"/>
  <c r="D119" i="4"/>
  <c r="C113" i="19" s="1"/>
  <c r="D112" i="4"/>
  <c r="D114" i="19" s="1"/>
  <c r="D194" i="4"/>
  <c r="L194" i="19" s="1"/>
  <c r="D252" i="4"/>
  <c r="F250" i="19" s="1"/>
  <c r="D240" i="4"/>
  <c r="L236" i="19" s="1"/>
  <c r="D281" i="4"/>
  <c r="C277" i="19" s="1"/>
  <c r="D276" i="4"/>
  <c r="J283" i="19" s="1"/>
  <c r="D323" i="4"/>
  <c r="D328" i="4"/>
  <c r="E328" i="19" s="1"/>
  <c r="J264" i="4"/>
  <c r="E259" i="19" s="1"/>
  <c r="H315" i="4"/>
  <c r="D133" i="4"/>
  <c r="H127" i="19" s="1"/>
  <c r="D342" i="4"/>
  <c r="K338" i="19" s="1"/>
  <c r="D389" i="4"/>
  <c r="H389" i="19" s="1"/>
  <c r="J146" i="4"/>
  <c r="M145" i="19" s="1"/>
  <c r="D149" i="4"/>
  <c r="C142" i="19" s="1"/>
  <c r="D178" i="4"/>
  <c r="D215" i="4"/>
  <c r="E220" i="19" s="1"/>
  <c r="D217" i="4"/>
  <c r="C216" i="19" s="1"/>
  <c r="D297" i="4"/>
  <c r="D290" i="4"/>
  <c r="P290" i="4" s="1"/>
  <c r="M285" i="4"/>
  <c r="C275" i="19" s="1"/>
  <c r="M395" i="4"/>
  <c r="L157" i="4"/>
  <c r="F157" i="19" s="1"/>
  <c r="L206" i="4"/>
  <c r="M199" i="19" s="1"/>
  <c r="K149" i="4"/>
  <c r="K381" i="4"/>
  <c r="F383" i="19" s="1"/>
  <c r="J85" i="4"/>
  <c r="N87" i="19" s="1"/>
  <c r="J127" i="4"/>
  <c r="D128" i="19" s="1"/>
  <c r="J337" i="4"/>
  <c r="J394" i="4"/>
  <c r="C404" i="19" s="1"/>
  <c r="I148" i="4"/>
  <c r="H146" i="19" s="1"/>
  <c r="H274" i="4"/>
  <c r="C276" i="19" s="1"/>
  <c r="F67" i="4"/>
  <c r="H71" i="19" s="1"/>
  <c r="F154" i="4"/>
  <c r="G163" i="19" s="1"/>
  <c r="F289" i="4"/>
  <c r="E178" i="4"/>
  <c r="H179" i="19" s="1"/>
  <c r="E387" i="4"/>
  <c r="J379" i="19" s="1"/>
  <c r="D249" i="4"/>
  <c r="L247" i="19" s="1"/>
  <c r="C402" i="4"/>
  <c r="O402" i="4" s="1"/>
  <c r="L117" i="4"/>
  <c r="K112" i="19" s="1"/>
  <c r="D396" i="4"/>
  <c r="J395" i="19" s="1"/>
  <c r="M352" i="4"/>
  <c r="D354" i="19" s="1"/>
  <c r="M405" i="4"/>
  <c r="I397" i="19" s="1"/>
  <c r="L379" i="4"/>
  <c r="G378" i="19" s="1"/>
  <c r="L367" i="4"/>
  <c r="G372" i="19" s="1"/>
  <c r="H343" i="4"/>
  <c r="E40" i="4"/>
  <c r="J33" i="19" s="1"/>
  <c r="D135" i="4"/>
  <c r="J125" i="19" s="1"/>
  <c r="L37" i="4"/>
  <c r="C42" i="19" s="1"/>
  <c r="L40" i="4"/>
  <c r="L33" i="19" s="1"/>
  <c r="K245" i="4"/>
  <c r="L244" i="19" s="1"/>
  <c r="K329" i="4"/>
  <c r="M324" i="19" s="1"/>
  <c r="J189" i="4"/>
  <c r="L193" i="19" s="1"/>
  <c r="I141" i="4"/>
  <c r="U141" i="4" s="1"/>
  <c r="I289" i="4"/>
  <c r="I313" i="4"/>
  <c r="N303" i="19" s="1"/>
  <c r="I394" i="4"/>
  <c r="I366" i="4"/>
  <c r="I379" i="4"/>
  <c r="F378" i="19" s="1"/>
  <c r="H51" i="4"/>
  <c r="K49" i="19" s="1"/>
  <c r="H69" i="4"/>
  <c r="H67" i="19" s="1"/>
  <c r="H72" i="4"/>
  <c r="H87" i="4"/>
  <c r="J78" i="19" s="1"/>
  <c r="H85" i="4"/>
  <c r="G87" i="19" s="1"/>
  <c r="H84" i="4"/>
  <c r="H81" i="19" s="1"/>
  <c r="H101" i="4"/>
  <c r="C99" i="19" s="1"/>
  <c r="H116" i="4"/>
  <c r="D117" i="19" s="1"/>
  <c r="H114" i="4"/>
  <c r="H112" i="4"/>
  <c r="C114" i="19" s="1"/>
  <c r="H127" i="4"/>
  <c r="M128" i="19" s="1"/>
  <c r="H131" i="4"/>
  <c r="G134" i="19" s="1"/>
  <c r="H124" i="4"/>
  <c r="L131" i="19" s="1"/>
  <c r="H140" i="4"/>
  <c r="I141" i="19" s="1"/>
  <c r="H145" i="4"/>
  <c r="G140" i="19" s="1"/>
  <c r="H162" i="4"/>
  <c r="L161" i="19" s="1"/>
  <c r="H163" i="4"/>
  <c r="I160" i="19" s="1"/>
  <c r="H155" i="4"/>
  <c r="E153" i="19" s="1"/>
  <c r="H179" i="4"/>
  <c r="H173" i="4"/>
  <c r="H184" i="4"/>
  <c r="M183" i="19" s="1"/>
  <c r="H191" i="4"/>
  <c r="J187" i="19" s="1"/>
  <c r="H204" i="4"/>
  <c r="L201" i="19" s="1"/>
  <c r="H209" i="4"/>
  <c r="C203" i="19" s="1"/>
  <c r="H201" i="4"/>
  <c r="E208" i="19" s="1"/>
  <c r="H291" i="4"/>
  <c r="T291" i="4" s="1"/>
  <c r="H281" i="4"/>
  <c r="H351" i="4"/>
  <c r="I350" i="19" s="1"/>
  <c r="H385" i="4"/>
  <c r="N381" i="19" s="1"/>
  <c r="H386" i="4"/>
  <c r="G388" i="19" s="1"/>
  <c r="F45" i="4"/>
  <c r="F44" i="4"/>
  <c r="F36" i="4"/>
  <c r="M35" i="19" s="1"/>
  <c r="F180" i="4"/>
  <c r="E171" i="19" s="1"/>
  <c r="F147" i="4"/>
  <c r="E143" i="19" s="1"/>
  <c r="F203" i="4"/>
  <c r="H205" i="19" s="1"/>
  <c r="F208" i="4"/>
  <c r="F204" i="4"/>
  <c r="K201" i="19" s="1"/>
  <c r="F282" i="4"/>
  <c r="R282" i="4" s="1"/>
  <c r="F275" i="4"/>
  <c r="M274" i="19" s="1"/>
  <c r="F293" i="4"/>
  <c r="F307" i="4"/>
  <c r="D308" i="19" s="1"/>
  <c r="F341" i="4"/>
  <c r="F353" i="4"/>
  <c r="F323" i="4"/>
  <c r="F366" i="4"/>
  <c r="K364" i="19" s="1"/>
  <c r="F385" i="4"/>
  <c r="D381" i="19" s="1"/>
  <c r="D89" i="4"/>
  <c r="D84" i="4"/>
  <c r="D81" i="19" s="1"/>
  <c r="D94" i="4"/>
  <c r="D116" i="4"/>
  <c r="D109" i="4"/>
  <c r="K115" i="19" s="1"/>
  <c r="D130" i="4"/>
  <c r="D134" i="4"/>
  <c r="D124" i="4"/>
  <c r="F131" i="19" s="1"/>
  <c r="D150" i="4"/>
  <c r="E149" i="19" s="1"/>
  <c r="D141" i="4"/>
  <c r="G138" i="19" s="1"/>
  <c r="D162" i="4"/>
  <c r="E161" i="19" s="1"/>
  <c r="D164" i="4"/>
  <c r="N158" i="19" s="1"/>
  <c r="D157" i="4"/>
  <c r="J157" i="19" s="1"/>
  <c r="D250" i="4"/>
  <c r="N249" i="19" s="1"/>
  <c r="D269" i="4"/>
  <c r="E262" i="19" s="1"/>
  <c r="D261" i="4"/>
  <c r="D284" i="4"/>
  <c r="M280" i="19" s="1"/>
  <c r="D315" i="4"/>
  <c r="G310" i="19" s="1"/>
  <c r="D304" i="4"/>
  <c r="L304" i="19" s="1"/>
  <c r="L232" i="4"/>
  <c r="L234" i="19" s="1"/>
  <c r="H133" i="4"/>
  <c r="D163" i="4"/>
  <c r="G160" i="19" s="1"/>
  <c r="L250" i="4"/>
  <c r="E249" i="19" s="1"/>
  <c r="L255" i="4"/>
  <c r="X255" i="4" s="1"/>
  <c r="L270" i="4"/>
  <c r="G266" i="19" s="1"/>
  <c r="L229" i="4"/>
  <c r="G238" i="19" s="1"/>
  <c r="L285" i="4"/>
  <c r="L276" i="4"/>
  <c r="L295" i="4"/>
  <c r="L299" i="4"/>
  <c r="X300" i="4" s="1"/>
  <c r="K200" i="4"/>
  <c r="N205" i="19"/>
  <c r="L204" i="19"/>
  <c r="K202" i="4"/>
  <c r="K314" i="4"/>
  <c r="K275" i="4"/>
  <c r="G274" i="19" s="1"/>
  <c r="K276" i="4"/>
  <c r="K382" i="4"/>
  <c r="W384" i="4" s="1"/>
  <c r="E385" i="19"/>
  <c r="G398" i="19"/>
  <c r="J45" i="4"/>
  <c r="F44" i="19" s="1"/>
  <c r="J43" i="4"/>
  <c r="J40" i="4"/>
  <c r="J155" i="4"/>
  <c r="J164" i="4"/>
  <c r="K158" i="19" s="1"/>
  <c r="J165" i="4"/>
  <c r="J180" i="4"/>
  <c r="J173" i="4"/>
  <c r="J170" i="4"/>
  <c r="H109" i="4"/>
  <c r="G140" i="4"/>
  <c r="L141" i="19" s="1"/>
  <c r="G155" i="4"/>
  <c r="G153" i="19" s="1"/>
  <c r="G178" i="4"/>
  <c r="I179" i="19" s="1"/>
  <c r="G193" i="4"/>
  <c r="K190" i="19" s="1"/>
  <c r="G184" i="4"/>
  <c r="F183" i="19" s="1"/>
  <c r="G214" i="4"/>
  <c r="G215" i="19" s="1"/>
  <c r="E147" i="4"/>
  <c r="D143" i="19" s="1"/>
  <c r="E162" i="4"/>
  <c r="D161" i="19" s="1"/>
  <c r="E184" i="4"/>
  <c r="L183" i="19" s="1"/>
  <c r="E199" i="4"/>
  <c r="M207" i="19" s="1"/>
  <c r="D179" i="4"/>
  <c r="K175" i="19" s="1"/>
  <c r="D204" i="4"/>
  <c r="D201" i="19" s="1"/>
  <c r="D207" i="4"/>
  <c r="J204" i="19" s="1"/>
  <c r="D209" i="4"/>
  <c r="M203" i="19" s="1"/>
  <c r="D199" i="4"/>
  <c r="G207" i="19" s="1"/>
  <c r="D350" i="4"/>
  <c r="K357" i="19" s="1"/>
  <c r="D358" i="4"/>
  <c r="I351" i="19" s="1"/>
  <c r="D355" i="4"/>
  <c r="H352" i="19" s="1"/>
  <c r="D380" i="4"/>
  <c r="C387" i="19" s="1"/>
  <c r="D385" i="4"/>
  <c r="K381" i="19" s="1"/>
  <c r="D383" i="4"/>
  <c r="P383" i="4" s="1"/>
  <c r="D405" i="4"/>
  <c r="L397" i="19" s="1"/>
  <c r="D371" i="4"/>
  <c r="C366" i="19" s="1"/>
  <c r="D372" i="4"/>
  <c r="C344" i="4"/>
  <c r="C373" i="4"/>
  <c r="D365" i="19" s="1"/>
  <c r="C386" i="4"/>
  <c r="O386" i="4" s="1"/>
  <c r="C390" i="4"/>
  <c r="O390" i="4" s="1"/>
  <c r="M60" i="4"/>
  <c r="F109" i="4"/>
  <c r="I115" i="19" s="1"/>
  <c r="F111" i="4"/>
  <c r="R111" i="4" s="1"/>
  <c r="F266" i="4"/>
  <c r="K265" i="19" s="1"/>
  <c r="X411" i="4"/>
  <c r="N408" i="19"/>
  <c r="W411" i="4"/>
  <c r="J408" i="19"/>
  <c r="M66" i="4"/>
  <c r="Y72" i="4" s="1"/>
  <c r="M75" i="4"/>
  <c r="Y69" i="4" s="1"/>
  <c r="M68" i="4"/>
  <c r="M90" i="4"/>
  <c r="Y84" i="4" s="1"/>
  <c r="M82" i="4"/>
  <c r="M98" i="4"/>
  <c r="N103" i="19"/>
  <c r="Y118" i="4"/>
  <c r="K109" i="19"/>
  <c r="Y117" i="4"/>
  <c r="C112" i="19"/>
  <c r="M112" i="4"/>
  <c r="M113" i="4"/>
  <c r="E199" i="19"/>
  <c r="M263" i="4"/>
  <c r="F267" i="19" s="1"/>
  <c r="M259" i="4"/>
  <c r="G258" i="19" s="1"/>
  <c r="L111" i="4"/>
  <c r="L112" i="4"/>
  <c r="E114" i="19" s="1"/>
  <c r="L135" i="4"/>
  <c r="I125" i="19" s="1"/>
  <c r="L126" i="4"/>
  <c r="N133" i="19" s="1"/>
  <c r="L101" i="4"/>
  <c r="E99" i="19" s="1"/>
  <c r="L94" i="4"/>
  <c r="L96" i="4"/>
  <c r="L165" i="4"/>
  <c r="L171" i="4"/>
  <c r="E176" i="19" s="1"/>
  <c r="J194" i="4"/>
  <c r="H194" i="19" s="1"/>
  <c r="J185" i="4"/>
  <c r="K189" i="19" s="1"/>
  <c r="J191" i="4"/>
  <c r="J206" i="4"/>
  <c r="J210" i="4"/>
  <c r="J200" i="4"/>
  <c r="V200" i="4" s="1"/>
  <c r="J217" i="4"/>
  <c r="G216" i="19" s="1"/>
  <c r="J222" i="4"/>
  <c r="V222" i="4" s="1"/>
  <c r="J214" i="4"/>
  <c r="J235" i="4"/>
  <c r="F237" i="19" s="1"/>
  <c r="J237" i="4"/>
  <c r="N228" i="19" s="1"/>
  <c r="J234" i="4"/>
  <c r="E233" i="19" s="1"/>
  <c r="I51" i="4"/>
  <c r="F49" i="19" s="1"/>
  <c r="I50" i="4"/>
  <c r="C59" i="19" s="1"/>
  <c r="I66" i="4"/>
  <c r="I65" i="4"/>
  <c r="G63" i="19" s="1"/>
  <c r="I74" i="4"/>
  <c r="I80" i="4"/>
  <c r="U80" i="4" s="1"/>
  <c r="I88" i="4"/>
  <c r="C84" i="19" s="1"/>
  <c r="I79" i="4"/>
  <c r="U79" i="4" s="1"/>
  <c r="I103" i="4"/>
  <c r="F93" i="19" s="1"/>
  <c r="I96" i="4"/>
  <c r="D95" i="19" s="1"/>
  <c r="I111" i="4"/>
  <c r="U111" i="4" s="1"/>
  <c r="I193" i="4"/>
  <c r="H190" i="19" s="1"/>
  <c r="I223" i="4"/>
  <c r="U222" i="4" s="1"/>
  <c r="I244" i="4"/>
  <c r="I253" i="19" s="1"/>
  <c r="I245" i="4"/>
  <c r="G244" i="19" s="1"/>
  <c r="I246" i="4"/>
  <c r="F248" i="19" s="1"/>
  <c r="I358" i="4"/>
  <c r="I360" i="4"/>
  <c r="U360" i="4" s="1"/>
  <c r="I349" i="4"/>
  <c r="G356" i="19" s="1"/>
  <c r="I329" i="4"/>
  <c r="U329" i="4" s="1"/>
  <c r="I321" i="4"/>
  <c r="I344" i="4"/>
  <c r="N333" i="19" s="1"/>
  <c r="I335" i="4"/>
  <c r="I343" i="19" s="1"/>
  <c r="H224" i="4"/>
  <c r="M214" i="19" s="1"/>
  <c r="H185" i="4"/>
  <c r="F189" i="19" s="1"/>
  <c r="H208" i="4"/>
  <c r="D206" i="19" s="1"/>
  <c r="H249" i="4"/>
  <c r="M247" i="19" s="1"/>
  <c r="H246" i="4"/>
  <c r="H254" i="4"/>
  <c r="I251" i="19" s="1"/>
  <c r="H250" i="4"/>
  <c r="K249" i="19" s="1"/>
  <c r="H245" i="4"/>
  <c r="T245" i="4" s="1"/>
  <c r="H261" i="4"/>
  <c r="I260" i="19" s="1"/>
  <c r="H267" i="4"/>
  <c r="K269" i="19" s="1"/>
  <c r="H268" i="4"/>
  <c r="J268" i="19" s="1"/>
  <c r="H260" i="4"/>
  <c r="L263" i="19" s="1"/>
  <c r="H234" i="4"/>
  <c r="M233" i="19" s="1"/>
  <c r="H238" i="4"/>
  <c r="J232" i="19" s="1"/>
  <c r="H319" i="4"/>
  <c r="J329" i="19" s="1"/>
  <c r="H321" i="4"/>
  <c r="E319" i="19" s="1"/>
  <c r="H320" i="4"/>
  <c r="C321" i="19" s="1"/>
  <c r="E296" i="4"/>
  <c r="M294" i="19" s="1"/>
  <c r="E300" i="4"/>
  <c r="K292" i="19" s="1"/>
  <c r="F298" i="4"/>
  <c r="E295" i="19" s="1"/>
  <c r="F60" i="4"/>
  <c r="I57" i="19" s="1"/>
  <c r="F59" i="4"/>
  <c r="F55" i="19" s="1"/>
  <c r="F52" i="4"/>
  <c r="F50" i="4"/>
  <c r="F49" i="4"/>
  <c r="K50" i="19" s="1"/>
  <c r="F73" i="4"/>
  <c r="G70" i="19" s="1"/>
  <c r="F69" i="4"/>
  <c r="J67" i="19" s="1"/>
  <c r="F75" i="4"/>
  <c r="F65" i="4"/>
  <c r="F79" i="4"/>
  <c r="F85" i="4"/>
  <c r="F88" i="4"/>
  <c r="F80" i="4"/>
  <c r="K89" i="19" s="1"/>
  <c r="F95" i="4"/>
  <c r="R95" i="4" s="1"/>
  <c r="F99" i="4"/>
  <c r="F102" i="4"/>
  <c r="L96" i="19" s="1"/>
  <c r="F105" i="4"/>
  <c r="I104" i="19" s="1"/>
  <c r="F119" i="4"/>
  <c r="F117" i="4"/>
  <c r="E112" i="19" s="1"/>
  <c r="F120" i="4"/>
  <c r="R120" i="4" s="1"/>
  <c r="F118" i="4"/>
  <c r="F109" i="19" s="1"/>
  <c r="F251" i="4"/>
  <c r="R251" i="4" s="1"/>
  <c r="F245" i="4"/>
  <c r="H244" i="19" s="1"/>
  <c r="F254" i="4"/>
  <c r="F251" i="19" s="1"/>
  <c r="F250" i="4"/>
  <c r="J249" i="19" s="1"/>
  <c r="F270" i="4"/>
  <c r="F264" i="4"/>
  <c r="F260" i="4"/>
  <c r="F267" i="4"/>
  <c r="F269" i="19" s="1"/>
  <c r="E59" i="4"/>
  <c r="E64" i="4"/>
  <c r="L68" i="19" s="1"/>
  <c r="E72" i="4"/>
  <c r="G66" i="19" s="1"/>
  <c r="E71" i="4"/>
  <c r="E87" i="4"/>
  <c r="E79" i="4"/>
  <c r="L155" i="4"/>
  <c r="K153" i="19" s="1"/>
  <c r="H99" i="4"/>
  <c r="K103" i="19" s="1"/>
  <c r="M201" i="4"/>
  <c r="I208" i="19" s="1"/>
  <c r="L142" i="4"/>
  <c r="E147" i="19" s="1"/>
  <c r="L220" i="4"/>
  <c r="F223" i="19" s="1"/>
  <c r="J340" i="4"/>
  <c r="G132" i="4"/>
  <c r="N123" i="19" s="1"/>
  <c r="G200" i="4"/>
  <c r="E202" i="19" s="1"/>
  <c r="D102" i="4"/>
  <c r="D96" i="19" s="1"/>
  <c r="M50" i="4"/>
  <c r="M49" i="4"/>
  <c r="J50" i="19" s="1"/>
  <c r="L59" i="4"/>
  <c r="L55" i="19" s="1"/>
  <c r="L55" i="4"/>
  <c r="K52" i="19" s="1"/>
  <c r="K59" i="4"/>
  <c r="J59" i="4"/>
  <c r="M55" i="19" s="1"/>
  <c r="J49" i="4"/>
  <c r="H58" i="4"/>
  <c r="I53" i="19" s="1"/>
  <c r="H54" i="4"/>
  <c r="H53" i="4"/>
  <c r="N51" i="19" s="1"/>
  <c r="C59" i="4"/>
  <c r="N55" i="19" s="1"/>
  <c r="L70" i="4"/>
  <c r="K74" i="19" s="1"/>
  <c r="L79" i="4"/>
  <c r="I83" i="19" s="1"/>
  <c r="G104" i="4"/>
  <c r="M96" i="4"/>
  <c r="F95" i="19" s="1"/>
  <c r="M94" i="4"/>
  <c r="G101" i="19" s="1"/>
  <c r="L100" i="4"/>
  <c r="H102" i="19" s="1"/>
  <c r="L95" i="4"/>
  <c r="F100" i="19" s="1"/>
  <c r="K95" i="4"/>
  <c r="I100" i="19" s="1"/>
  <c r="J97" i="4"/>
  <c r="D98" i="19" s="1"/>
  <c r="J101" i="4"/>
  <c r="K99" i="19" s="1"/>
  <c r="I95" i="4"/>
  <c r="H103" i="4"/>
  <c r="H104" i="4"/>
  <c r="L97" i="19" s="1"/>
  <c r="H94" i="4"/>
  <c r="M101" i="19" s="1"/>
  <c r="G94" i="4"/>
  <c r="D101" i="19" s="1"/>
  <c r="E104" i="4"/>
  <c r="H97" i="19" s="1"/>
  <c r="E102" i="4"/>
  <c r="M96" i="19" s="1"/>
  <c r="D103" i="4"/>
  <c r="H93" i="19" s="1"/>
  <c r="D104" i="4"/>
  <c r="P104" i="4" s="1"/>
  <c r="C103" i="4"/>
  <c r="E93" i="19" s="1"/>
  <c r="J109" i="4"/>
  <c r="L115" i="19" s="1"/>
  <c r="J119" i="4"/>
  <c r="G113" i="19" s="1"/>
  <c r="E131" i="4"/>
  <c r="J134" i="19" s="1"/>
  <c r="E134" i="4"/>
  <c r="H129" i="19" s="1"/>
  <c r="J126" i="4"/>
  <c r="L133" i="19" s="1"/>
  <c r="C133" i="4"/>
  <c r="M127" i="19" s="1"/>
  <c r="L147" i="4"/>
  <c r="F143" i="19" s="1"/>
  <c r="E150" i="4"/>
  <c r="F149" i="19" s="1"/>
  <c r="J143" i="4"/>
  <c r="L144" i="19" s="1"/>
  <c r="F146" i="4"/>
  <c r="N145" i="19" s="1"/>
  <c r="E148" i="4"/>
  <c r="I146" i="19" s="1"/>
  <c r="J162" i="4"/>
  <c r="H161" i="19" s="1"/>
  <c r="J156" i="4"/>
  <c r="D164" i="19" s="1"/>
  <c r="F165" i="4"/>
  <c r="I162" i="19" s="1"/>
  <c r="L175" i="4"/>
  <c r="G174" i="19" s="1"/>
  <c r="D172" i="4"/>
  <c r="N172" i="19" s="1"/>
  <c r="H175" i="4"/>
  <c r="J174" i="19" s="1"/>
  <c r="L177" i="4"/>
  <c r="D178" i="19" s="1"/>
  <c r="E180" i="4"/>
  <c r="Q180" i="4" s="1"/>
  <c r="L195" i="4"/>
  <c r="N184" i="19" s="1"/>
  <c r="D190" i="4"/>
  <c r="D191" i="19" s="1"/>
  <c r="D195" i="4"/>
  <c r="K184" i="19" s="1"/>
  <c r="L188" i="4"/>
  <c r="M186" i="19" s="1"/>
  <c r="C210" i="4"/>
  <c r="L209" i="19" s="1"/>
  <c r="J204" i="4"/>
  <c r="M201" i="19" s="1"/>
  <c r="G208" i="4"/>
  <c r="C206" i="19" s="1"/>
  <c r="G210" i="4"/>
  <c r="S201" i="4" s="1"/>
  <c r="H225" i="4"/>
  <c r="I224" i="19" s="1"/>
  <c r="M217" i="4"/>
  <c r="J218" i="4"/>
  <c r="F217" i="19" s="1"/>
  <c r="C238" i="4"/>
  <c r="E232" i="19" s="1"/>
  <c r="I240" i="4"/>
  <c r="I236" i="19" s="1"/>
  <c r="L231" i="4"/>
  <c r="J230" i="19" s="1"/>
  <c r="L234" i="4"/>
  <c r="D233" i="19" s="1"/>
  <c r="L235" i="4"/>
  <c r="L236" i="4"/>
  <c r="E235" i="19" s="1"/>
  <c r="C240" i="4"/>
  <c r="M236" i="19" s="1"/>
  <c r="M229" i="4"/>
  <c r="E252" i="4"/>
  <c r="G250" i="19" s="1"/>
  <c r="H253" i="4"/>
  <c r="L243" i="19" s="1"/>
  <c r="C254" i="4"/>
  <c r="D251" i="19" s="1"/>
  <c r="L244" i="4"/>
  <c r="C253" i="19" s="1"/>
  <c r="M244" i="4"/>
  <c r="K253" i="19" s="1"/>
  <c r="K244" i="4"/>
  <c r="J253" i="19" s="1"/>
  <c r="M247" i="4"/>
  <c r="L245" i="19" s="1"/>
  <c r="J249" i="4"/>
  <c r="H247" i="19" s="1"/>
  <c r="J251" i="4"/>
  <c r="M252" i="19" s="1"/>
  <c r="G252" i="4"/>
  <c r="L250" i="19" s="1"/>
  <c r="J253" i="4"/>
  <c r="N243" i="19" s="1"/>
  <c r="I254" i="4"/>
  <c r="J245" i="4"/>
  <c r="I244" i="19" s="1"/>
  <c r="D264" i="4"/>
  <c r="J259" i="19" s="1"/>
  <c r="L266" i="4"/>
  <c r="E265" i="19" s="1"/>
  <c r="I269" i="4"/>
  <c r="J260" i="4"/>
  <c r="F263" i="19" s="1"/>
  <c r="D259" i="4"/>
  <c r="H258" i="19" s="1"/>
  <c r="G260" i="4"/>
  <c r="I263" i="19" s="1"/>
  <c r="M262" i="4"/>
  <c r="J264" i="19" s="1"/>
  <c r="J263" i="4"/>
  <c r="I267" i="19" s="1"/>
  <c r="L264" i="4"/>
  <c r="L259" i="19" s="1"/>
  <c r="J266" i="4"/>
  <c r="G267" i="4"/>
  <c r="J269" i="19" s="1"/>
  <c r="G268" i="4"/>
  <c r="F268" i="19" s="1"/>
  <c r="G269" i="4"/>
  <c r="D262" i="19" s="1"/>
  <c r="L260" i="4"/>
  <c r="N263" i="19" s="1"/>
  <c r="J280" i="4"/>
  <c r="L283" i="4"/>
  <c r="K284" i="4"/>
  <c r="I285" i="4"/>
  <c r="H275" i="19" s="1"/>
  <c r="L275" i="4"/>
  <c r="L274" i="4"/>
  <c r="H276" i="4"/>
  <c r="L280" i="4"/>
  <c r="X277" i="4" s="1"/>
  <c r="C282" i="4"/>
  <c r="H281" i="19" s="1"/>
  <c r="J283" i="4"/>
  <c r="G284" i="4"/>
  <c r="C280" i="19" s="1"/>
  <c r="G285" i="4"/>
  <c r="J274" i="4"/>
  <c r="G276" i="19" s="1"/>
  <c r="J294" i="4"/>
  <c r="G297" i="4"/>
  <c r="I299" i="19" s="1"/>
  <c r="J298" i="4"/>
  <c r="V300" i="4" s="1"/>
  <c r="G299" i="4"/>
  <c r="E297" i="19" s="1"/>
  <c r="L291" i="4"/>
  <c r="I293" i="19" s="1"/>
  <c r="M289" i="4"/>
  <c r="I291" i="4"/>
  <c r="L294" i="4"/>
  <c r="D290" i="19" s="1"/>
  <c r="F296" i="4"/>
  <c r="G294" i="19" s="1"/>
  <c r="E297" i="4"/>
  <c r="E299" i="19" s="1"/>
  <c r="H298" i="4"/>
  <c r="I295" i="19" s="1"/>
  <c r="F300" i="4"/>
  <c r="I292" i="19" s="1"/>
  <c r="J290" i="4"/>
  <c r="L308" i="4"/>
  <c r="E311" i="19" s="1"/>
  <c r="D310" i="4"/>
  <c r="J307" i="19" s="1"/>
  <c r="J311" i="4"/>
  <c r="D313" i="19" s="1"/>
  <c r="C313" i="4"/>
  <c r="J314" i="4"/>
  <c r="G315" i="4"/>
  <c r="L306" i="4"/>
  <c r="M309" i="19" s="1"/>
  <c r="G304" i="4"/>
  <c r="K304" i="19" s="1"/>
  <c r="H305" i="4"/>
  <c r="T305" i="4" s="1"/>
  <c r="K307" i="4"/>
  <c r="E308" i="19" s="1"/>
  <c r="J308" i="4"/>
  <c r="L309" i="4"/>
  <c r="K305" i="19" s="1"/>
  <c r="L310" i="4"/>
  <c r="H307" i="19" s="1"/>
  <c r="L311" i="4"/>
  <c r="I313" i="19" s="1"/>
  <c r="F314" i="4"/>
  <c r="K306" i="19" s="1"/>
  <c r="E315" i="4"/>
  <c r="M304" i="4"/>
  <c r="J304" i="4"/>
  <c r="M304" i="19" s="1"/>
  <c r="G305" i="4"/>
  <c r="H312" i="19" s="1"/>
  <c r="D327" i="4"/>
  <c r="C323" i="19" s="1"/>
  <c r="L328" i="4"/>
  <c r="N328" i="19" s="1"/>
  <c r="M320" i="4"/>
  <c r="J320" i="4"/>
  <c r="G321" i="19" s="1"/>
  <c r="G319" i="4"/>
  <c r="C329" i="19" s="1"/>
  <c r="F321" i="4"/>
  <c r="F319" i="19" s="1"/>
  <c r="K322" i="4"/>
  <c r="J320" i="19" s="1"/>
  <c r="K325" i="19"/>
  <c r="L326" i="4"/>
  <c r="D327" i="19" s="1"/>
  <c r="L327" i="4"/>
  <c r="F323" i="19" s="1"/>
  <c r="D329" i="4"/>
  <c r="D324" i="19" s="1"/>
  <c r="J330" i="4"/>
  <c r="L321" i="4"/>
  <c r="L338" i="4"/>
  <c r="I341" i="19" s="1"/>
  <c r="J339" i="4"/>
  <c r="D339" i="19" s="1"/>
  <c r="C341" i="4"/>
  <c r="K344" i="19" s="1"/>
  <c r="I343" i="4"/>
  <c r="H336" i="19" s="1"/>
  <c r="L340" i="4"/>
  <c r="D334" i="4"/>
  <c r="P334" i="4" s="1"/>
  <c r="J335" i="4"/>
  <c r="F337" i="4"/>
  <c r="G340" i="19" s="1"/>
  <c r="J338" i="4"/>
  <c r="E341" i="4"/>
  <c r="G342" i="4"/>
  <c r="N338" i="19" s="1"/>
  <c r="G343" i="4"/>
  <c r="L344" i="4"/>
  <c r="K345" i="4"/>
  <c r="W338" i="4" s="1"/>
  <c r="J334" i="4"/>
  <c r="N337" i="19" s="1"/>
  <c r="J354" i="4"/>
  <c r="E348" i="19" s="1"/>
  <c r="D359" i="4"/>
  <c r="E355" i="19" s="1"/>
  <c r="J360" i="4"/>
  <c r="F353" i="19" s="1"/>
  <c r="I349" i="19"/>
  <c r="H354" i="4"/>
  <c r="T354" i="4" s="1"/>
  <c r="L350" i="4"/>
  <c r="M357" i="19" s="1"/>
  <c r="J349" i="4"/>
  <c r="D356" i="19" s="1"/>
  <c r="L369" i="4"/>
  <c r="I363" i="19" s="1"/>
  <c r="J371" i="4"/>
  <c r="N366" i="19" s="1"/>
  <c r="J373" i="4"/>
  <c r="J365" i="19" s="1"/>
  <c r="G374" i="4"/>
  <c r="C368" i="19" s="1"/>
  <c r="G375" i="4"/>
  <c r="D370" i="19" s="1"/>
  <c r="L364" i="4"/>
  <c r="E374" i="19" s="1"/>
  <c r="M366" i="4"/>
  <c r="D369" i="4"/>
  <c r="F363" i="19" s="1"/>
  <c r="L371" i="4"/>
  <c r="D366" i="19" s="1"/>
  <c r="E374" i="4"/>
  <c r="L368" i="19" s="1"/>
  <c r="L365" i="4"/>
  <c r="M371" i="19" s="1"/>
  <c r="G364" i="4"/>
  <c r="I374" i="19" s="1"/>
  <c r="E364" i="4"/>
  <c r="D374" i="19" s="1"/>
  <c r="D386" i="4"/>
  <c r="E389" i="4"/>
  <c r="L381" i="4"/>
  <c r="M383" i="19" s="1"/>
  <c r="G379" i="4"/>
  <c r="I378" i="19" s="1"/>
  <c r="E379" i="4"/>
  <c r="H378" i="19" s="1"/>
  <c r="H379" i="4"/>
  <c r="J378" i="19" s="1"/>
  <c r="C385" i="4"/>
  <c r="J381" i="19" s="1"/>
  <c r="L386" i="4"/>
  <c r="C389" i="4"/>
  <c r="O389" i="4" s="1"/>
  <c r="L382" i="19"/>
  <c r="D400" i="4"/>
  <c r="G402" i="19" s="1"/>
  <c r="J405" i="4"/>
  <c r="F397" i="19" s="1"/>
  <c r="J395" i="4"/>
  <c r="L394" i="19" s="1"/>
  <c r="J398" i="4"/>
  <c r="K398" i="19" s="1"/>
  <c r="E402" i="4"/>
  <c r="I403" i="19" s="1"/>
  <c r="J403" i="4"/>
  <c r="G396" i="19" s="1"/>
  <c r="J399" i="4"/>
  <c r="V399" i="4" s="1"/>
  <c r="D404" i="4"/>
  <c r="E400" i="19" s="1"/>
  <c r="L60" i="4"/>
  <c r="C72" i="4"/>
  <c r="O72" i="4" s="1"/>
  <c r="J111" i="4"/>
  <c r="F108" i="19" s="1"/>
  <c r="G118" i="4"/>
  <c r="E109" i="19" s="1"/>
  <c r="M126" i="4"/>
  <c r="C133" i="19" s="1"/>
  <c r="L129" i="4"/>
  <c r="D132" i="19" s="1"/>
  <c r="C131" i="4"/>
  <c r="D134" i="19" s="1"/>
  <c r="C134" i="4"/>
  <c r="L140" i="4"/>
  <c r="H141" i="19" s="1"/>
  <c r="J142" i="4"/>
  <c r="I147" i="19" s="1"/>
  <c r="G148" i="4"/>
  <c r="E146" i="19" s="1"/>
  <c r="C150" i="4"/>
  <c r="O150" i="4" s="1"/>
  <c r="E163" i="4"/>
  <c r="E160" i="19" s="1"/>
  <c r="L170" i="4"/>
  <c r="L176" i="4"/>
  <c r="K170" i="19" s="1"/>
  <c r="G180" i="4"/>
  <c r="K171" i="19" s="1"/>
  <c r="C191" i="4"/>
  <c r="O191" i="4" s="1"/>
  <c r="L207" i="4"/>
  <c r="G204" i="19" s="1"/>
  <c r="M210" i="4"/>
  <c r="Y204" i="4" s="1"/>
  <c r="E222" i="4"/>
  <c r="Q222" i="4" s="1"/>
  <c r="L233" i="4"/>
  <c r="H229" i="19" s="1"/>
  <c r="C236" i="4"/>
  <c r="O236" i="4" s="1"/>
  <c r="E251" i="4"/>
  <c r="Q251" i="4" s="1"/>
  <c r="E253" i="4"/>
  <c r="F243" i="19" s="1"/>
  <c r="C255" i="4"/>
  <c r="M254" i="19" s="1"/>
  <c r="J261" i="4"/>
  <c r="D260" i="19" s="1"/>
  <c r="E266" i="4"/>
  <c r="F265" i="19" s="1"/>
  <c r="L268" i="4"/>
  <c r="C268" i="19" s="1"/>
  <c r="M276" i="4"/>
  <c r="M277" i="4"/>
  <c r="H277" i="19"/>
  <c r="C283" i="4"/>
  <c r="O283" i="4" s="1"/>
  <c r="J285" i="4"/>
  <c r="N275" i="19" s="1"/>
  <c r="G290" i="4"/>
  <c r="F296" i="19" s="1"/>
  <c r="C298" i="4"/>
  <c r="C300" i="4"/>
  <c r="O300" i="4" s="1"/>
  <c r="L307" i="4"/>
  <c r="G308" i="19" s="1"/>
  <c r="L322" i="4"/>
  <c r="G320" i="19" s="1"/>
  <c r="L324" i="4"/>
  <c r="C325" i="19" s="1"/>
  <c r="E326" i="4"/>
  <c r="Q326" i="4" s="1"/>
  <c r="C329" i="4"/>
  <c r="O329" i="4" s="1"/>
  <c r="C330" i="4"/>
  <c r="N326" i="19" s="1"/>
  <c r="M338" i="4"/>
  <c r="L342" i="4"/>
  <c r="G344" i="4"/>
  <c r="I333" i="19" s="1"/>
  <c r="G350" i="4"/>
  <c r="I357" i="19" s="1"/>
  <c r="J353" i="4"/>
  <c r="V353" i="4" s="1"/>
  <c r="J356" i="4"/>
  <c r="K349" i="19" s="1"/>
  <c r="J358" i="4"/>
  <c r="H351" i="19" s="1"/>
  <c r="G359" i="4"/>
  <c r="C355" i="19" s="1"/>
  <c r="G360" i="4"/>
  <c r="E353" i="19" s="1"/>
  <c r="L370" i="4"/>
  <c r="E373" i="4"/>
  <c r="I365" i="19" s="1"/>
  <c r="L374" i="4"/>
  <c r="J368" i="19" s="1"/>
  <c r="M383" i="4"/>
  <c r="F384" i="19" s="1"/>
  <c r="E386" i="4"/>
  <c r="G388" i="4"/>
  <c r="F382" i="19" s="1"/>
  <c r="J389" i="4"/>
  <c r="G395" i="4"/>
  <c r="L402" i="4"/>
  <c r="N400" i="19"/>
  <c r="E405" i="4"/>
  <c r="D397" i="19" s="1"/>
  <c r="M65" i="4"/>
  <c r="J63" i="19" s="1"/>
  <c r="M125" i="4"/>
  <c r="G126" i="19" s="1"/>
  <c r="M140" i="4"/>
  <c r="M157" i="4"/>
  <c r="I157" i="19" s="1"/>
  <c r="M170" i="4"/>
  <c r="N169" i="19" s="1"/>
  <c r="M185" i="4"/>
  <c r="J189" i="19" s="1"/>
  <c r="M225" i="4"/>
  <c r="L50" i="4"/>
  <c r="L49" i="4"/>
  <c r="L75" i="4"/>
  <c r="L65" i="4"/>
  <c r="L85" i="4"/>
  <c r="L84" i="4"/>
  <c r="E81" i="19" s="1"/>
  <c r="L104" i="4"/>
  <c r="X105" i="4" s="1"/>
  <c r="L113" i="4"/>
  <c r="L150" i="4"/>
  <c r="L141" i="4"/>
  <c r="L158" i="4"/>
  <c r="L173" i="4"/>
  <c r="L191" i="4"/>
  <c r="L187" i="19" s="1"/>
  <c r="L208" i="4"/>
  <c r="L206" i="19" s="1"/>
  <c r="L223" i="4"/>
  <c r="D12" i="19"/>
  <c r="J39" i="4"/>
  <c r="E37" i="19" s="1"/>
  <c r="J60" i="4"/>
  <c r="H57" i="19" s="1"/>
  <c r="J56" i="4"/>
  <c r="E54" i="19" s="1"/>
  <c r="J51" i="4"/>
  <c r="J75" i="4"/>
  <c r="J69" i="19" s="1"/>
  <c r="J65" i="4"/>
  <c r="N63" i="19" s="1"/>
  <c r="J79" i="4"/>
  <c r="D83" i="19" s="1"/>
  <c r="J82" i="4"/>
  <c r="J96" i="4"/>
  <c r="M95" i="19" s="1"/>
  <c r="J113" i="4"/>
  <c r="I118" i="19" s="1"/>
  <c r="J131" i="4"/>
  <c r="K134" i="19" s="1"/>
  <c r="J150" i="4"/>
  <c r="V150" i="4" s="1"/>
  <c r="J141" i="4"/>
  <c r="D138" i="19" s="1"/>
  <c r="J174" i="4"/>
  <c r="K168" i="19" s="1"/>
  <c r="J199" i="4"/>
  <c r="D207" i="19" s="1"/>
  <c r="H45" i="4"/>
  <c r="H44" i="19" s="1"/>
  <c r="H44" i="4"/>
  <c r="T44" i="4" s="1"/>
  <c r="H36" i="4"/>
  <c r="L35" i="19" s="1"/>
  <c r="G44" i="4"/>
  <c r="G34" i="19" s="1"/>
  <c r="G57" i="4"/>
  <c r="S57" i="4" s="1"/>
  <c r="G50" i="4"/>
  <c r="K59" i="19" s="1"/>
  <c r="G74" i="4"/>
  <c r="G65" i="19" s="1"/>
  <c r="G88" i="4"/>
  <c r="G80" i="4"/>
  <c r="S82" i="4" s="1"/>
  <c r="G110" i="4"/>
  <c r="I116" i="19" s="1"/>
  <c r="I148" i="19"/>
  <c r="G170" i="4"/>
  <c r="G224" i="4"/>
  <c r="K214" i="19" s="1"/>
  <c r="E34" i="4"/>
  <c r="E41" i="19" s="1"/>
  <c r="E39" i="4"/>
  <c r="H37" i="19" s="1"/>
  <c r="E117" i="4"/>
  <c r="F112" i="19" s="1"/>
  <c r="E135" i="4"/>
  <c r="F125" i="19" s="1"/>
  <c r="E177" i="4"/>
  <c r="C178" i="19" s="1"/>
  <c r="E221" i="4"/>
  <c r="M222" i="19" s="1"/>
  <c r="C73" i="4"/>
  <c r="O73" i="4" s="1"/>
  <c r="C70" i="4"/>
  <c r="O70" i="4" s="1"/>
  <c r="C87" i="4"/>
  <c r="C120" i="4"/>
  <c r="J119" i="19" s="1"/>
  <c r="C165" i="4"/>
  <c r="O165" i="4" s="1"/>
  <c r="C176" i="4"/>
  <c r="H170" i="19" s="1"/>
  <c r="C207" i="4"/>
  <c r="O207" i="4" s="1"/>
  <c r="H68" i="4"/>
  <c r="H83" i="4"/>
  <c r="N80" i="19" s="1"/>
  <c r="I124" i="4"/>
  <c r="J131" i="19" s="1"/>
  <c r="D148" i="19"/>
  <c r="H144" i="4"/>
  <c r="M139" i="19" s="1"/>
  <c r="I150" i="4"/>
  <c r="L149" i="19" s="1"/>
  <c r="D161" i="4"/>
  <c r="F170" i="4"/>
  <c r="H177" i="4"/>
  <c r="K187" i="4"/>
  <c r="F202" i="4"/>
  <c r="L200" i="19" s="1"/>
  <c r="K210" i="4"/>
  <c r="W203" i="4" s="1"/>
  <c r="L225" i="4"/>
  <c r="F249" i="4"/>
  <c r="C247" i="19" s="1"/>
  <c r="F259" i="4"/>
  <c r="D263" i="4"/>
  <c r="F276" i="4"/>
  <c r="D283" i="19" s="1"/>
  <c r="D280" i="4"/>
  <c r="E282" i="19" s="1"/>
  <c r="I284" i="4"/>
  <c r="G280" i="19" s="1"/>
  <c r="F290" i="4"/>
  <c r="H296" i="19" s="1"/>
  <c r="L292" i="4"/>
  <c r="M291" i="19" s="1"/>
  <c r="F294" i="4"/>
  <c r="J290" i="19" s="1"/>
  <c r="H296" i="4"/>
  <c r="K299" i="4"/>
  <c r="J297" i="19" s="1"/>
  <c r="H306" i="4"/>
  <c r="H309" i="19" s="1"/>
  <c r="F308" i="4"/>
  <c r="F311" i="19" s="1"/>
  <c r="D311" i="4"/>
  <c r="E313" i="19" s="1"/>
  <c r="I315" i="4"/>
  <c r="K320" i="4"/>
  <c r="H326" i="4"/>
  <c r="M327" i="19" s="1"/>
  <c r="J336" i="4"/>
  <c r="I334" i="19" s="1"/>
  <c r="F338" i="4"/>
  <c r="C341" i="19" s="1"/>
  <c r="H350" i="4"/>
  <c r="N357" i="19" s="1"/>
  <c r="E356" i="4"/>
  <c r="G349" i="19" s="1"/>
  <c r="F367" i="4"/>
  <c r="N372" i="19" s="1"/>
  <c r="L368" i="4"/>
  <c r="C369" i="19" s="1"/>
  <c r="K374" i="4"/>
  <c r="E368" i="19" s="1"/>
  <c r="F382" i="4"/>
  <c r="C380" i="19" s="1"/>
  <c r="F386" i="4"/>
  <c r="K388" i="19" s="1"/>
  <c r="I389" i="4"/>
  <c r="U389" i="4" s="1"/>
  <c r="J390" i="4"/>
  <c r="G386" i="19" s="1"/>
  <c r="H395" i="4"/>
  <c r="T395" i="4" s="1"/>
  <c r="J397" i="4"/>
  <c r="H405" i="4"/>
  <c r="M397" i="19" s="1"/>
  <c r="M36" i="4"/>
  <c r="K51" i="4"/>
  <c r="G49" i="19" s="1"/>
  <c r="K80" i="4"/>
  <c r="K105" i="4"/>
  <c r="W98" i="4" s="1"/>
  <c r="K119" i="4"/>
  <c r="W118" i="4" s="1"/>
  <c r="K117" i="19"/>
  <c r="K124" i="4"/>
  <c r="C131" i="19" s="1"/>
  <c r="K125" i="4"/>
  <c r="N126" i="19" s="1"/>
  <c r="G154" i="19"/>
  <c r="K154" i="4"/>
  <c r="K170" i="4"/>
  <c r="E169" i="19" s="1"/>
  <c r="K185" i="4"/>
  <c r="K225" i="4"/>
  <c r="K214" i="4"/>
  <c r="K231" i="4"/>
  <c r="L230" i="19" s="1"/>
  <c r="K277" i="4"/>
  <c r="C278" i="19" s="1"/>
  <c r="K289" i="4"/>
  <c r="K344" i="4"/>
  <c r="E341" i="19"/>
  <c r="K334" i="4"/>
  <c r="K367" i="4"/>
  <c r="C372" i="19" s="1"/>
  <c r="I90" i="4"/>
  <c r="M85" i="19" s="1"/>
  <c r="I134" i="4"/>
  <c r="N129" i="19" s="1"/>
  <c r="I149" i="4"/>
  <c r="J142" i="19" s="1"/>
  <c r="I156" i="4"/>
  <c r="I194" i="4"/>
  <c r="G194" i="19" s="1"/>
  <c r="I195" i="4"/>
  <c r="E184" i="19" s="1"/>
  <c r="I210" i="4"/>
  <c r="E209" i="19" s="1"/>
  <c r="I225" i="4"/>
  <c r="F224" i="19" s="1"/>
  <c r="I214" i="4"/>
  <c r="I270" i="4"/>
  <c r="I266" i="19" s="1"/>
  <c r="I275" i="4"/>
  <c r="C274" i="19" s="1"/>
  <c r="I390" i="4"/>
  <c r="U390" i="4" s="1"/>
  <c r="I405" i="4"/>
  <c r="U405" i="4" s="1"/>
  <c r="H70" i="4"/>
  <c r="E74" i="19" s="1"/>
  <c r="H71" i="4"/>
  <c r="J73" i="19" s="1"/>
  <c r="H81" i="4"/>
  <c r="M86" i="19" s="1"/>
  <c r="H118" i="4"/>
  <c r="L109" i="19" s="1"/>
  <c r="H129" i="4"/>
  <c r="K132" i="19" s="1"/>
  <c r="H156" i="4"/>
  <c r="G164" i="19" s="1"/>
  <c r="H180" i="4"/>
  <c r="H193" i="4"/>
  <c r="G190" i="19" s="1"/>
  <c r="H205" i="4"/>
  <c r="H198" i="19" s="1"/>
  <c r="H222" i="4"/>
  <c r="H284" i="4"/>
  <c r="L280" i="19" s="1"/>
  <c r="H295" i="4"/>
  <c r="L298" i="19" s="1"/>
  <c r="H307" i="4"/>
  <c r="I308" i="19" s="1"/>
  <c r="H323" i="4"/>
  <c r="F318" i="19" s="1"/>
  <c r="H341" i="4"/>
  <c r="F344" i="19" s="1"/>
  <c r="H355" i="4"/>
  <c r="J352" i="19" s="1"/>
  <c r="H372" i="4"/>
  <c r="J373" i="19" s="1"/>
  <c r="H387" i="4"/>
  <c r="K379" i="19" s="1"/>
  <c r="H401" i="4"/>
  <c r="F39" i="4"/>
  <c r="F37" i="19" s="1"/>
  <c r="F55" i="4"/>
  <c r="M52" i="19" s="1"/>
  <c r="F71" i="4"/>
  <c r="I73" i="19" s="1"/>
  <c r="F129" i="4"/>
  <c r="G132" i="19" s="1"/>
  <c r="F145" i="4"/>
  <c r="F163" i="4"/>
  <c r="D160" i="19" s="1"/>
  <c r="F172" i="4"/>
  <c r="L172" i="19" s="1"/>
  <c r="F173" i="4"/>
  <c r="J173" i="19" s="1"/>
  <c r="F188" i="4"/>
  <c r="F192" i="4"/>
  <c r="K188" i="19" s="1"/>
  <c r="F201" i="4"/>
  <c r="R201" i="4" s="1"/>
  <c r="F225" i="4"/>
  <c r="F223" i="4"/>
  <c r="K213" i="19" s="1"/>
  <c r="F240" i="4"/>
  <c r="J236" i="19" s="1"/>
  <c r="F268" i="4"/>
  <c r="D268" i="19" s="1"/>
  <c r="F278" i="4"/>
  <c r="R278" i="4" s="1"/>
  <c r="F312" i="4"/>
  <c r="G314" i="19" s="1"/>
  <c r="F340" i="4"/>
  <c r="F355" i="4"/>
  <c r="R357" i="4" s="1"/>
  <c r="D45" i="4"/>
  <c r="C44" i="19" s="1"/>
  <c r="D44" i="4"/>
  <c r="E34" i="19" s="1"/>
  <c r="D36" i="4"/>
  <c r="D35" i="19" s="1"/>
  <c r="D74" i="4"/>
  <c r="L65" i="19" s="1"/>
  <c r="D73" i="4"/>
  <c r="K70" i="19" s="1"/>
  <c r="D64" i="4"/>
  <c r="C68" i="19" s="1"/>
  <c r="D111" i="4"/>
  <c r="H108" i="19" s="1"/>
  <c r="D170" i="4"/>
  <c r="L169" i="19" s="1"/>
  <c r="D184" i="4"/>
  <c r="I183" i="19" s="1"/>
  <c r="D218" i="4"/>
  <c r="I217" i="19" s="1"/>
  <c r="D233" i="4"/>
  <c r="C229" i="19" s="1"/>
  <c r="D268" i="4"/>
  <c r="D295" i="4"/>
  <c r="P295" i="4" s="1"/>
  <c r="D320" i="4"/>
  <c r="D353" i="4"/>
  <c r="M359" i="19" s="1"/>
  <c r="M180" i="4"/>
  <c r="Y174" i="4" s="1"/>
  <c r="L43" i="4"/>
  <c r="L38" i="4"/>
  <c r="M142" i="19"/>
  <c r="D193" i="19"/>
  <c r="M198" i="19"/>
  <c r="C73" i="19"/>
  <c r="I348" i="19"/>
  <c r="C20" i="4"/>
  <c r="C21" i="4"/>
  <c r="C22" i="4"/>
  <c r="C24" i="4"/>
  <c r="C26" i="4"/>
  <c r="C28" i="4"/>
  <c r="C23" i="4"/>
  <c r="L25" i="19" s="1"/>
  <c r="C30" i="4"/>
  <c r="C27" i="4"/>
  <c r="C25" i="4"/>
  <c r="C19" i="4"/>
  <c r="C29" i="4"/>
  <c r="G20" i="4"/>
  <c r="D18" i="19" s="1"/>
  <c r="G21" i="4"/>
  <c r="G22" i="4"/>
  <c r="G24" i="4"/>
  <c r="G26" i="4"/>
  <c r="G28" i="4"/>
  <c r="G23" i="4"/>
  <c r="G30" i="4"/>
  <c r="G19" i="4"/>
  <c r="G25" i="4"/>
  <c r="G29" i="4"/>
  <c r="G27" i="4"/>
  <c r="I20" i="4"/>
  <c r="I21" i="4"/>
  <c r="J29" i="19" s="1"/>
  <c r="I22" i="4"/>
  <c r="I24" i="4"/>
  <c r="I26" i="4"/>
  <c r="I28" i="4"/>
  <c r="I19" i="4"/>
  <c r="K24" i="19" s="1"/>
  <c r="I25" i="4"/>
  <c r="I27" i="4"/>
  <c r="I29" i="4"/>
  <c r="I23" i="4"/>
  <c r="I30" i="4"/>
  <c r="K20" i="4"/>
  <c r="K21" i="4"/>
  <c r="K22" i="4"/>
  <c r="K24" i="4"/>
  <c r="K26" i="4"/>
  <c r="K28" i="4"/>
  <c r="K23" i="4"/>
  <c r="K30" i="4"/>
  <c r="K27" i="4"/>
  <c r="K19" i="4"/>
  <c r="K29" i="4"/>
  <c r="K25" i="4"/>
  <c r="M20" i="4"/>
  <c r="M21" i="4"/>
  <c r="M22" i="4"/>
  <c r="M24" i="4"/>
  <c r="M26" i="4"/>
  <c r="M28" i="4"/>
  <c r="M19" i="4"/>
  <c r="M25" i="4"/>
  <c r="M27" i="4"/>
  <c r="M29" i="4"/>
  <c r="M30" i="4"/>
  <c r="M23" i="4"/>
  <c r="K40" i="19"/>
  <c r="H34" i="19"/>
  <c r="I214" i="19"/>
  <c r="C224" i="19"/>
  <c r="N354" i="19"/>
  <c r="E157" i="19"/>
  <c r="I163" i="19"/>
  <c r="C294" i="19"/>
  <c r="J292" i="19"/>
  <c r="L299" i="19"/>
  <c r="F335" i="19"/>
  <c r="C139" i="19"/>
  <c r="V140" i="4"/>
  <c r="J184" i="19"/>
  <c r="V319" i="4"/>
  <c r="C320" i="19"/>
  <c r="V145" i="4"/>
  <c r="G79" i="19"/>
  <c r="C219" i="19"/>
  <c r="J221" i="19"/>
  <c r="D355" i="19"/>
  <c r="H354" i="19"/>
  <c r="N42" i="19"/>
  <c r="U174" i="4"/>
  <c r="D168" i="19"/>
  <c r="N216" i="19"/>
  <c r="G401" i="19"/>
  <c r="N81" i="19"/>
  <c r="U307" i="4"/>
  <c r="J308" i="19"/>
  <c r="I35" i="19"/>
  <c r="J88" i="19"/>
  <c r="F172" i="19"/>
  <c r="C67" i="19"/>
  <c r="I206" i="19"/>
  <c r="E340" i="19"/>
  <c r="H74" i="19"/>
  <c r="F292" i="19"/>
  <c r="H384" i="19"/>
  <c r="I71" i="19"/>
  <c r="D112" i="19"/>
  <c r="U161" i="4"/>
  <c r="H159" i="19"/>
  <c r="N200" i="19"/>
  <c r="K234" i="19"/>
  <c r="U413" i="4"/>
  <c r="C418" i="19"/>
  <c r="U322" i="4"/>
  <c r="K320" i="19"/>
  <c r="U412" i="4"/>
  <c r="L412" i="19"/>
  <c r="Q412" i="19" s="1"/>
  <c r="F233" i="19"/>
  <c r="E278" i="19"/>
  <c r="E326" i="19"/>
  <c r="G355" i="19"/>
  <c r="C177" i="19"/>
  <c r="D351" i="19"/>
  <c r="C356" i="19"/>
  <c r="L213" i="19"/>
  <c r="T397" i="4"/>
  <c r="T360" i="4"/>
  <c r="M353" i="19"/>
  <c r="E354" i="19"/>
  <c r="T396" i="4"/>
  <c r="K395" i="19"/>
  <c r="K162" i="19"/>
  <c r="T110" i="4"/>
  <c r="M116" i="19"/>
  <c r="T255" i="4"/>
  <c r="G253" i="19"/>
  <c r="L71" i="19"/>
  <c r="H335" i="19"/>
  <c r="H291" i="19"/>
  <c r="C236" i="19"/>
  <c r="T420" i="4"/>
  <c r="F417" i="19"/>
  <c r="F407" i="19" s="1"/>
  <c r="T102" i="4"/>
  <c r="N96" i="19"/>
  <c r="T410" i="4"/>
  <c r="M414" i="19"/>
  <c r="O414" i="19" s="1"/>
  <c r="K194" i="19"/>
  <c r="T330" i="4"/>
  <c r="H326" i="19"/>
  <c r="T105" i="4"/>
  <c r="F104" i="19"/>
  <c r="M393" i="19"/>
  <c r="S353" i="4"/>
  <c r="K359" i="19"/>
  <c r="G395" i="19"/>
  <c r="N398" i="19"/>
  <c r="K39" i="19"/>
  <c r="E217" i="19"/>
  <c r="N88" i="19"/>
  <c r="N218" i="19"/>
  <c r="H40" i="19"/>
  <c r="N208" i="19"/>
  <c r="E67" i="19"/>
  <c r="L164" i="19"/>
  <c r="S246" i="4"/>
  <c r="N248" i="19"/>
  <c r="D110" i="19"/>
  <c r="K291" i="19"/>
  <c r="S382" i="4"/>
  <c r="L380" i="19"/>
  <c r="S113" i="4"/>
  <c r="J118" i="19"/>
  <c r="N108" i="19"/>
  <c r="D326" i="19"/>
  <c r="S420" i="4"/>
  <c r="C417" i="19"/>
  <c r="C179" i="19"/>
  <c r="G80" i="19"/>
  <c r="G358" i="19"/>
  <c r="R255" i="4"/>
  <c r="L254" i="19"/>
  <c r="R244" i="4"/>
  <c r="R210" i="4"/>
  <c r="D209" i="19"/>
  <c r="G385" i="19"/>
  <c r="I280" i="19"/>
  <c r="R419" i="4"/>
  <c r="M416" i="19"/>
  <c r="R409" i="4"/>
  <c r="G410" i="19"/>
  <c r="O410" i="19" s="1"/>
  <c r="R420" i="4"/>
  <c r="N417" i="19"/>
  <c r="L326" i="19"/>
  <c r="G184" i="19"/>
  <c r="M325" i="19"/>
  <c r="K235" i="19"/>
  <c r="R416" i="4"/>
  <c r="L419" i="19"/>
  <c r="R54" i="4"/>
  <c r="K259" i="19"/>
  <c r="G261" i="19"/>
  <c r="N266" i="19"/>
  <c r="L266" i="19"/>
  <c r="K264" i="19"/>
  <c r="M266" i="19"/>
  <c r="K267" i="19"/>
  <c r="M168" i="19"/>
  <c r="Q80" i="4"/>
  <c r="J89" i="19"/>
  <c r="J312" i="19"/>
  <c r="D309" i="19"/>
  <c r="N43" i="19"/>
  <c r="D87" i="19"/>
  <c r="F169" i="19"/>
  <c r="M267" i="19"/>
  <c r="D216" i="19"/>
  <c r="L291" i="19"/>
  <c r="I63" i="19"/>
  <c r="K65" i="19"/>
  <c r="N244" i="19"/>
  <c r="G384" i="19"/>
  <c r="C340" i="19"/>
  <c r="N116" i="19"/>
  <c r="F67" i="19"/>
  <c r="G334" i="19"/>
  <c r="L153" i="19"/>
  <c r="I184" i="19"/>
  <c r="Q416" i="4"/>
  <c r="J419" i="19"/>
  <c r="Q322" i="4"/>
  <c r="I320" i="19"/>
  <c r="L322" i="19"/>
  <c r="E324" i="19"/>
  <c r="Q324" i="4"/>
  <c r="Q413" i="4"/>
  <c r="D418" i="19"/>
  <c r="Q50" i="4"/>
  <c r="L59" i="19"/>
  <c r="N319" i="19"/>
  <c r="Q411" i="19"/>
  <c r="N364" i="19"/>
  <c r="J369" i="19"/>
  <c r="K365" i="19"/>
  <c r="C364" i="19"/>
  <c r="J366" i="19"/>
  <c r="H373" i="19"/>
  <c r="L363" i="19"/>
  <c r="J372" i="19"/>
  <c r="R372" i="4"/>
  <c r="G125" i="19"/>
  <c r="S135" i="4"/>
  <c r="M125" i="19"/>
  <c r="S126" i="4"/>
  <c r="E133" i="19"/>
  <c r="Q126" i="4"/>
  <c r="K133" i="19"/>
  <c r="G123" i="19"/>
  <c r="D129" i="19"/>
  <c r="M132" i="19"/>
  <c r="F127" i="19"/>
  <c r="E132" i="19"/>
  <c r="S127" i="4"/>
  <c r="W130" i="4"/>
  <c r="E13" i="19"/>
  <c r="F354" i="19"/>
  <c r="K396" i="19"/>
  <c r="G353" i="19"/>
  <c r="P129" i="4"/>
  <c r="C308" i="19"/>
  <c r="C163" i="19"/>
  <c r="F386" i="19"/>
  <c r="M292" i="19"/>
  <c r="I379" i="19"/>
  <c r="P210" i="4"/>
  <c r="C209" i="19"/>
  <c r="Q415" i="19"/>
  <c r="M187" i="19"/>
  <c r="L325" i="19"/>
  <c r="D145" i="19"/>
  <c r="P419" i="4"/>
  <c r="C416" i="19"/>
  <c r="E407" i="19"/>
  <c r="G370" i="19"/>
  <c r="G234" i="19"/>
  <c r="P330" i="4"/>
  <c r="G326" i="19"/>
  <c r="Q409" i="19"/>
  <c r="I407" i="19"/>
  <c r="H407" i="19"/>
  <c r="D220" i="19"/>
  <c r="N308" i="19"/>
  <c r="O356" i="4"/>
  <c r="N349" i="19"/>
  <c r="O357" i="4"/>
  <c r="J357" i="19"/>
  <c r="H42" i="19"/>
  <c r="O88" i="4"/>
  <c r="K84" i="19"/>
  <c r="O353" i="4"/>
  <c r="D359" i="19"/>
  <c r="O172" i="4"/>
  <c r="M172" i="19"/>
  <c r="K258" i="19"/>
  <c r="O352" i="4"/>
  <c r="E131" i="19"/>
  <c r="I126" i="19"/>
  <c r="E36" i="19"/>
  <c r="O169" i="4"/>
  <c r="F177" i="19"/>
  <c r="F334" i="19"/>
  <c r="M333" i="19"/>
  <c r="D380" i="19"/>
  <c r="G288" i="19"/>
  <c r="K378" i="19"/>
  <c r="I68" i="19"/>
  <c r="L163" i="19"/>
  <c r="C201" i="19"/>
  <c r="H202" i="19"/>
  <c r="N387" i="19"/>
  <c r="M384" i="19"/>
  <c r="F71" i="19"/>
  <c r="E111" i="19"/>
  <c r="K407" i="19"/>
  <c r="O322" i="4"/>
  <c r="H320" i="19"/>
  <c r="K329" i="19"/>
  <c r="J59" i="19"/>
  <c r="N148" i="19"/>
  <c r="O411" i="19"/>
  <c r="O415" i="19"/>
  <c r="O323" i="4"/>
  <c r="L318" i="19"/>
  <c r="K278" i="19"/>
  <c r="C327" i="19"/>
  <c r="O409" i="19"/>
  <c r="O413" i="19"/>
  <c r="Q413" i="19"/>
  <c r="Y110" i="4"/>
  <c r="Y355" i="4"/>
  <c r="Y43" i="4"/>
  <c r="C11" i="20"/>
  <c r="C4" i="20"/>
  <c r="C13" i="21"/>
  <c r="C12" i="21"/>
  <c r="C5" i="20"/>
  <c r="C5" i="21"/>
  <c r="Y364" i="4"/>
  <c r="Y419" i="4"/>
  <c r="Y414" i="4"/>
  <c r="Y410" i="4"/>
  <c r="Y418" i="4"/>
  <c r="Y417" i="4"/>
  <c r="Y420" i="4"/>
  <c r="P411" i="4"/>
  <c r="S409" i="4"/>
  <c r="Y409" i="4"/>
  <c r="W419" i="4"/>
  <c r="R418" i="4"/>
  <c r="V412" i="4"/>
  <c r="Y413" i="4"/>
  <c r="Y416" i="4"/>
  <c r="Y411" i="4"/>
  <c r="Y415" i="4"/>
  <c r="Y412" i="4"/>
  <c r="Q417" i="4"/>
  <c r="S417" i="4"/>
  <c r="U417" i="4"/>
  <c r="R410" i="4"/>
  <c r="R412" i="4"/>
  <c r="R417" i="4"/>
  <c r="C9" i="20"/>
  <c r="C14" i="21"/>
  <c r="C8" i="21"/>
  <c r="C6" i="21"/>
  <c r="S413" i="4"/>
  <c r="W412" i="4"/>
  <c r="O324" i="4"/>
  <c r="T51" i="4"/>
  <c r="R139" i="4"/>
  <c r="P192" i="4"/>
  <c r="W248" i="4"/>
  <c r="P144" i="4"/>
  <c r="S186" i="4"/>
  <c r="O412" i="4"/>
  <c r="O413" i="4"/>
  <c r="V419" i="4"/>
  <c r="V409" i="4"/>
  <c r="T409" i="4"/>
  <c r="P416" i="4"/>
  <c r="P409" i="4"/>
  <c r="W414" i="4"/>
  <c r="U418" i="4"/>
  <c r="Q418" i="4"/>
  <c r="Q410" i="4"/>
  <c r="S414" i="4"/>
  <c r="X127" i="4"/>
  <c r="X180" i="4"/>
  <c r="W413" i="4"/>
  <c r="Q411" i="4"/>
  <c r="S410" i="4"/>
  <c r="W409" i="4"/>
  <c r="Q409" i="4"/>
  <c r="S416" i="4"/>
  <c r="U416" i="4"/>
  <c r="U420" i="4"/>
  <c r="W415" i="4"/>
  <c r="W420" i="4"/>
  <c r="P410" i="4"/>
  <c r="P418" i="4"/>
  <c r="P420" i="4"/>
  <c r="R414" i="4"/>
  <c r="R411" i="4"/>
  <c r="T411" i="4"/>
  <c r="T417" i="4"/>
  <c r="T414" i="4"/>
  <c r="T419" i="4"/>
  <c r="V413" i="4"/>
  <c r="V416" i="4"/>
  <c r="V418" i="4"/>
  <c r="X413" i="4"/>
  <c r="X412" i="4"/>
  <c r="X416" i="4"/>
  <c r="X418" i="4"/>
  <c r="O411" i="4"/>
  <c r="O416" i="4"/>
  <c r="O415" i="4"/>
  <c r="O420" i="4"/>
  <c r="S293" i="4"/>
  <c r="X289" i="4"/>
  <c r="X354" i="4"/>
  <c r="V203" i="4"/>
  <c r="S161" i="4"/>
  <c r="O410" i="4"/>
  <c r="X419" i="4"/>
  <c r="X409" i="4"/>
  <c r="V411" i="4"/>
  <c r="T418" i="4"/>
  <c r="P413" i="4"/>
  <c r="W417" i="4"/>
  <c r="S418" i="4"/>
  <c r="U410" i="4"/>
  <c r="S411" i="4"/>
  <c r="Q412" i="4"/>
  <c r="R58" i="4"/>
  <c r="Q414" i="4"/>
  <c r="S412" i="4"/>
  <c r="U411" i="4"/>
  <c r="W410" i="4"/>
  <c r="U409" i="4"/>
  <c r="Q419" i="4"/>
  <c r="Q420" i="4"/>
  <c r="S419" i="4"/>
  <c r="U414" i="4"/>
  <c r="U419" i="4"/>
  <c r="W418" i="4"/>
  <c r="P414" i="4"/>
  <c r="P412" i="4"/>
  <c r="P415" i="4"/>
  <c r="R413" i="4"/>
  <c r="R415" i="4"/>
  <c r="T413" i="4"/>
  <c r="T412" i="4"/>
  <c r="T415" i="4"/>
  <c r="V410" i="4"/>
  <c r="V415" i="4"/>
  <c r="V414" i="4"/>
  <c r="V420" i="4"/>
  <c r="X410" i="4"/>
  <c r="X414" i="4"/>
  <c r="X415" i="4"/>
  <c r="X420" i="4"/>
  <c r="O409" i="4"/>
  <c r="O418" i="4"/>
  <c r="O417" i="4"/>
  <c r="O414" i="4"/>
  <c r="Q310" i="4"/>
  <c r="X130" i="4"/>
  <c r="O100" i="4"/>
  <c r="O184" i="4"/>
  <c r="W75" i="4"/>
  <c r="X330" i="4"/>
  <c r="U356" i="4"/>
  <c r="W41" i="4"/>
  <c r="X446" i="4"/>
  <c r="X442" i="4"/>
  <c r="W416" i="4"/>
  <c r="U415" i="4"/>
  <c r="S415" i="4"/>
  <c r="Q415" i="4"/>
  <c r="X375" i="4"/>
  <c r="Q215" i="4"/>
  <c r="W399" i="4"/>
  <c r="T404" i="4"/>
  <c r="P285" i="4"/>
  <c r="X448" i="4"/>
  <c r="X444" i="4"/>
  <c r="X440" i="4"/>
  <c r="O419" i="4"/>
  <c r="X417" i="4"/>
  <c r="V417" i="4"/>
  <c r="T416" i="4"/>
  <c r="P417" i="4"/>
  <c r="I230" i="4"/>
  <c r="H231" i="19" s="1"/>
  <c r="I180" i="4"/>
  <c r="U172" i="4" s="1"/>
  <c r="C127" i="4"/>
  <c r="C297" i="4"/>
  <c r="C101" i="4"/>
  <c r="D200" i="4"/>
  <c r="D185" i="4"/>
  <c r="D140" i="4"/>
  <c r="D132" i="4"/>
  <c r="E342" i="4"/>
  <c r="E282" i="4"/>
  <c r="E237" i="4"/>
  <c r="E118" i="4"/>
  <c r="E98" i="4"/>
  <c r="F306" i="4"/>
  <c r="F186" i="4"/>
  <c r="F141" i="4"/>
  <c r="F127" i="4"/>
  <c r="K128" i="19" s="1"/>
  <c r="F125" i="4"/>
  <c r="G97" i="4"/>
  <c r="H142" i="4"/>
  <c r="C147" i="19" s="1"/>
  <c r="H132" i="4"/>
  <c r="I44" i="4"/>
  <c r="J368" i="4"/>
  <c r="J104" i="4"/>
  <c r="K103" i="4"/>
  <c r="K135" i="4"/>
  <c r="L249" i="4"/>
  <c r="L190" i="4"/>
  <c r="M394" i="4"/>
  <c r="Y404" i="4" s="1"/>
  <c r="M379" i="4"/>
  <c r="M334" i="4"/>
  <c r="M245" i="4"/>
  <c r="M214" i="4"/>
  <c r="E399" i="4"/>
  <c r="M402" i="4"/>
  <c r="E403" i="19" s="1"/>
  <c r="D379" i="4"/>
  <c r="E365" i="4"/>
  <c r="Q375" i="4" s="1"/>
  <c r="F365" i="4"/>
  <c r="G372" i="4"/>
  <c r="S371" i="4" s="1"/>
  <c r="D370" i="4"/>
  <c r="P375" i="4" s="1"/>
  <c r="H374" i="4"/>
  <c r="K372" i="4"/>
  <c r="G351" i="4"/>
  <c r="J350" i="4"/>
  <c r="L349" i="4"/>
  <c r="D349" i="4"/>
  <c r="D336" i="4"/>
  <c r="H334" i="4"/>
  <c r="D341" i="4"/>
  <c r="L336" i="4"/>
  <c r="G320" i="4"/>
  <c r="C312" i="4"/>
  <c r="E304" i="4"/>
  <c r="J306" i="4"/>
  <c r="L305" i="4"/>
  <c r="M292" i="4"/>
  <c r="G291" i="4"/>
  <c r="J292" i="4"/>
  <c r="D291" i="19" s="1"/>
  <c r="M279" i="4"/>
  <c r="C281" i="4"/>
  <c r="J277" i="4"/>
  <c r="C249" i="4"/>
  <c r="J255" i="4"/>
  <c r="F232" i="4"/>
  <c r="M231" i="4"/>
  <c r="F218" i="4"/>
  <c r="E223" i="4"/>
  <c r="L214" i="4"/>
  <c r="C208" i="4"/>
  <c r="L201" i="4"/>
  <c r="M209" i="4"/>
  <c r="K171" i="4"/>
  <c r="M172" i="4"/>
  <c r="Y176" i="4" s="1"/>
  <c r="F164" i="4"/>
  <c r="K163" i="4"/>
  <c r="C163" i="4"/>
  <c r="I144" i="4"/>
  <c r="M150" i="4"/>
  <c r="C128" i="4"/>
  <c r="F135" i="4"/>
  <c r="F133" i="4"/>
  <c r="F131" i="4"/>
  <c r="I130" i="4"/>
  <c r="L125" i="4"/>
  <c r="J116" i="4"/>
  <c r="E105" i="4"/>
  <c r="G102" i="4"/>
  <c r="E103" i="4"/>
  <c r="C105" i="4"/>
  <c r="C94" i="4"/>
  <c r="H97" i="4"/>
  <c r="L97" i="4"/>
  <c r="C86" i="4"/>
  <c r="L87" i="4"/>
  <c r="D70" i="4"/>
  <c r="J69" i="4"/>
  <c r="L66" i="4"/>
  <c r="C51" i="4"/>
  <c r="D51" i="4"/>
  <c r="C38" i="4"/>
  <c r="K34" i="4"/>
  <c r="W42" i="4" s="1"/>
  <c r="G42" i="4"/>
  <c r="S41" i="4" s="1"/>
  <c r="E239" i="4"/>
  <c r="I147" i="4"/>
  <c r="D258" i="19" l="1"/>
  <c r="T216" i="4"/>
  <c r="T173" i="4"/>
  <c r="T134" i="4"/>
  <c r="T207" i="4"/>
  <c r="T380" i="4"/>
  <c r="T252" i="4"/>
  <c r="T159" i="4"/>
  <c r="T147" i="4"/>
  <c r="T327" i="4"/>
  <c r="T52" i="4"/>
  <c r="T367" i="4"/>
  <c r="T329" i="4"/>
  <c r="O134" i="4"/>
  <c r="O179" i="4"/>
  <c r="O126" i="4"/>
  <c r="O200" i="4"/>
  <c r="O336" i="4"/>
  <c r="O114" i="4"/>
  <c r="O280" i="4"/>
  <c r="O232" i="4"/>
  <c r="Y70" i="4"/>
  <c r="Y163" i="4"/>
  <c r="D200" i="19"/>
  <c r="Y206" i="4"/>
  <c r="S398" i="4"/>
  <c r="S205" i="4"/>
  <c r="X315" i="4"/>
  <c r="X169" i="4"/>
  <c r="X400" i="4"/>
  <c r="X314" i="4"/>
  <c r="X282" i="4"/>
  <c r="X239" i="4"/>
  <c r="W193" i="4"/>
  <c r="W304" i="4"/>
  <c r="W223" i="4"/>
  <c r="K203" i="19"/>
  <c r="W207" i="4"/>
  <c r="W205" i="4"/>
  <c r="W208" i="4"/>
  <c r="Q141" i="4"/>
  <c r="V296" i="4"/>
  <c r="V284" i="4"/>
  <c r="V259" i="4"/>
  <c r="V180" i="4"/>
  <c r="M368" i="19"/>
  <c r="V372" i="4"/>
  <c r="U129" i="4"/>
  <c r="J110" i="19"/>
  <c r="I297" i="19"/>
  <c r="U162" i="4"/>
  <c r="U73" i="4"/>
  <c r="U109" i="4"/>
  <c r="U296" i="4"/>
  <c r="U155" i="4"/>
  <c r="U340" i="4"/>
  <c r="U294" i="4"/>
  <c r="U321" i="4"/>
  <c r="U104" i="4"/>
  <c r="U323" i="4"/>
  <c r="U369" i="4"/>
  <c r="U328" i="4"/>
  <c r="R42" i="4"/>
  <c r="Q263" i="4"/>
  <c r="Q269" i="4"/>
  <c r="P261" i="4"/>
  <c r="Q130" i="4"/>
  <c r="Q128" i="4"/>
  <c r="Q205" i="4"/>
  <c r="Q383" i="4"/>
  <c r="Q139" i="4"/>
  <c r="Q140" i="4"/>
  <c r="Q321" i="4"/>
  <c r="Q230" i="4"/>
  <c r="P402" i="4"/>
  <c r="P307" i="4"/>
  <c r="P357" i="4"/>
  <c r="K200" i="19"/>
  <c r="P208" i="4"/>
  <c r="P380" i="4"/>
  <c r="P247" i="4"/>
  <c r="O112" i="4"/>
  <c r="C282" i="19"/>
  <c r="Y299" i="4"/>
  <c r="K73" i="19"/>
  <c r="Y297" i="4"/>
  <c r="Y281" i="4"/>
  <c r="X36" i="4"/>
  <c r="X397" i="4"/>
  <c r="G131" i="19"/>
  <c r="X69" i="4"/>
  <c r="K324" i="19"/>
  <c r="D213" i="19"/>
  <c r="W343" i="4"/>
  <c r="I207" i="19"/>
  <c r="V132" i="4"/>
  <c r="E115" i="19"/>
  <c r="T364" i="4"/>
  <c r="S366" i="4"/>
  <c r="Q261" i="4"/>
  <c r="Q66" i="4"/>
  <c r="Y400" i="4"/>
  <c r="I387" i="19"/>
  <c r="Q388" i="4"/>
  <c r="O372" i="4"/>
  <c r="T365" i="4"/>
  <c r="U365" i="4"/>
  <c r="O369" i="4"/>
  <c r="P356" i="4"/>
  <c r="P343" i="4"/>
  <c r="P344" i="4"/>
  <c r="W327" i="4"/>
  <c r="Y328" i="4"/>
  <c r="N304" i="19"/>
  <c r="P294" i="4"/>
  <c r="X278" i="4"/>
  <c r="R285" i="4"/>
  <c r="Q284" i="4"/>
  <c r="Y284" i="4"/>
  <c r="Y282" i="4"/>
  <c r="P283" i="4"/>
  <c r="T269" i="4"/>
  <c r="X248" i="4"/>
  <c r="Q234" i="4"/>
  <c r="W236" i="4"/>
  <c r="U219" i="4"/>
  <c r="Q199" i="4"/>
  <c r="V208" i="4"/>
  <c r="X193" i="4"/>
  <c r="X178" i="4"/>
  <c r="X172" i="4"/>
  <c r="C160" i="19"/>
  <c r="Q154" i="4"/>
  <c r="R140" i="4"/>
  <c r="Y147" i="4"/>
  <c r="G124" i="19"/>
  <c r="X132" i="4"/>
  <c r="T125" i="4"/>
  <c r="K119" i="19"/>
  <c r="S114" i="4"/>
  <c r="X109" i="4"/>
  <c r="U119" i="4"/>
  <c r="T113" i="4"/>
  <c r="V110" i="4"/>
  <c r="W81" i="4"/>
  <c r="X80" i="4"/>
  <c r="X90" i="4"/>
  <c r="W49" i="4"/>
  <c r="Q53" i="4"/>
  <c r="W58" i="4"/>
  <c r="Y42" i="4"/>
  <c r="X358" i="4"/>
  <c r="W283" i="4"/>
  <c r="V278" i="4"/>
  <c r="V42" i="4"/>
  <c r="W312" i="4"/>
  <c r="X133" i="4"/>
  <c r="X395" i="4"/>
  <c r="V95" i="4"/>
  <c r="P39" i="4"/>
  <c r="R274" i="4"/>
  <c r="N156" i="19"/>
  <c r="G84" i="19"/>
  <c r="W57" i="4"/>
  <c r="T86" i="4"/>
  <c r="Y339" i="4"/>
  <c r="C234" i="19"/>
  <c r="D2" i="20" s="1"/>
  <c r="O248" i="4"/>
  <c r="N143" i="19"/>
  <c r="N137" i="19" s="1"/>
  <c r="J200" i="19"/>
  <c r="W230" i="4"/>
  <c r="W252" i="4"/>
  <c r="Y100" i="4"/>
  <c r="M138" i="19"/>
  <c r="S195" i="4"/>
  <c r="F218" i="19"/>
  <c r="N52" i="19"/>
  <c r="O52" i="19" s="1"/>
  <c r="Y344" i="4"/>
  <c r="V68" i="4"/>
  <c r="T175" i="4"/>
  <c r="W102" i="4"/>
  <c r="Q206" i="4"/>
  <c r="V100" i="4"/>
  <c r="F340" i="19"/>
  <c r="Q143" i="4"/>
  <c r="Q73" i="4"/>
  <c r="V265" i="4"/>
  <c r="R60" i="4"/>
  <c r="U83" i="4"/>
  <c r="W160" i="4"/>
  <c r="Y359" i="4"/>
  <c r="X57" i="4"/>
  <c r="X281" i="4"/>
  <c r="X35" i="4"/>
  <c r="U295" i="4"/>
  <c r="Q319" i="4"/>
  <c r="N162" i="19"/>
  <c r="Q157" i="4"/>
  <c r="T160" i="4"/>
  <c r="X128" i="4"/>
  <c r="W128" i="4"/>
  <c r="O81" i="4"/>
  <c r="G133" i="19"/>
  <c r="Q133" i="19" s="1"/>
  <c r="J169" i="19"/>
  <c r="O85" i="4"/>
  <c r="O296" i="4"/>
  <c r="O117" i="4"/>
  <c r="O381" i="4"/>
  <c r="C367" i="19"/>
  <c r="O328" i="4"/>
  <c r="Y132" i="4"/>
  <c r="Y39" i="4"/>
  <c r="Y116" i="4"/>
  <c r="Y144" i="4"/>
  <c r="X148" i="4"/>
  <c r="X319" i="4"/>
  <c r="W221" i="4"/>
  <c r="W385" i="4"/>
  <c r="W70" i="4"/>
  <c r="W189" i="4"/>
  <c r="V129" i="4"/>
  <c r="V126" i="4"/>
  <c r="V169" i="4"/>
  <c r="V87" i="4"/>
  <c r="V209" i="4"/>
  <c r="V58" i="4"/>
  <c r="N327" i="19"/>
  <c r="U43" i="4"/>
  <c r="L44" i="19"/>
  <c r="K290" i="19"/>
  <c r="U199" i="4"/>
  <c r="U320" i="4"/>
  <c r="T112" i="4"/>
  <c r="D372" i="19"/>
  <c r="O372" i="19" s="1"/>
  <c r="S206" i="4"/>
  <c r="K198" i="19"/>
  <c r="S51" i="4"/>
  <c r="F379" i="19"/>
  <c r="F377" i="19" s="1"/>
  <c r="R369" i="4"/>
  <c r="R142" i="4"/>
  <c r="I262" i="19"/>
  <c r="D127" i="19"/>
  <c r="Q268" i="4"/>
  <c r="Q202" i="4"/>
  <c r="Q209" i="4"/>
  <c r="Q161" i="4"/>
  <c r="C148" i="19"/>
  <c r="G191" i="19"/>
  <c r="Q281" i="4"/>
  <c r="P312" i="4"/>
  <c r="P351" i="4"/>
  <c r="P354" i="4"/>
  <c r="P365" i="4"/>
  <c r="P364" i="4"/>
  <c r="W395" i="4"/>
  <c r="T394" i="4"/>
  <c r="P399" i="4"/>
  <c r="C386" i="19"/>
  <c r="Y389" i="4"/>
  <c r="R384" i="4"/>
  <c r="U366" i="4"/>
  <c r="X366" i="4"/>
  <c r="C365" i="19"/>
  <c r="O365" i="19" s="1"/>
  <c r="Y366" i="4"/>
  <c r="Q372" i="4"/>
  <c r="V367" i="4"/>
  <c r="W373" i="4"/>
  <c r="E373" i="19"/>
  <c r="P368" i="4"/>
  <c r="R374" i="4"/>
  <c r="T375" i="4"/>
  <c r="X351" i="4"/>
  <c r="T352" i="4"/>
  <c r="R354" i="4"/>
  <c r="N358" i="19"/>
  <c r="Q354" i="4"/>
  <c r="Q357" i="4"/>
  <c r="O350" i="4"/>
  <c r="W359" i="4"/>
  <c r="Q359" i="4"/>
  <c r="W358" i="4"/>
  <c r="S340" i="4"/>
  <c r="S343" i="4"/>
  <c r="Q343" i="4"/>
  <c r="U319" i="4"/>
  <c r="H324" i="19"/>
  <c r="W326" i="4"/>
  <c r="D328" i="19"/>
  <c r="Q328" i="19" s="1"/>
  <c r="O321" i="4"/>
  <c r="T325" i="4"/>
  <c r="Q327" i="4"/>
  <c r="Q323" i="4"/>
  <c r="R327" i="4"/>
  <c r="X312" i="4"/>
  <c r="P308" i="4"/>
  <c r="O310" i="4"/>
  <c r="O306" i="4"/>
  <c r="W313" i="4"/>
  <c r="N311" i="19"/>
  <c r="Y310" i="4"/>
  <c r="P299" i="4"/>
  <c r="S290" i="4"/>
  <c r="U289" i="4"/>
  <c r="D292" i="19"/>
  <c r="U291" i="4"/>
  <c r="P297" i="4"/>
  <c r="X290" i="4"/>
  <c r="V275" i="4"/>
  <c r="Q277" i="4"/>
  <c r="Q276" i="4"/>
  <c r="Q275" i="4"/>
  <c r="L268" i="19"/>
  <c r="P252" i="4"/>
  <c r="C245" i="19"/>
  <c r="P253" i="4"/>
  <c r="S253" i="4"/>
  <c r="W247" i="4"/>
  <c r="W238" i="4"/>
  <c r="O235" i="4"/>
  <c r="X240" i="4"/>
  <c r="V233" i="4"/>
  <c r="Q240" i="4"/>
  <c r="U233" i="4"/>
  <c r="D232" i="19"/>
  <c r="Q221" i="4"/>
  <c r="U217" i="4"/>
  <c r="P199" i="4"/>
  <c r="T203" i="4"/>
  <c r="E206" i="19"/>
  <c r="H204" i="19"/>
  <c r="C207" i="19"/>
  <c r="U205" i="4"/>
  <c r="V207" i="4"/>
  <c r="X203" i="4"/>
  <c r="X204" i="4"/>
  <c r="W191" i="4"/>
  <c r="W188" i="4"/>
  <c r="K193" i="19"/>
  <c r="V191" i="4"/>
  <c r="T194" i="4"/>
  <c r="R188" i="4"/>
  <c r="P189" i="4"/>
  <c r="L170" i="19"/>
  <c r="Q170" i="4"/>
  <c r="O175" i="4"/>
  <c r="T169" i="4"/>
  <c r="Q156" i="4"/>
  <c r="R155" i="4"/>
  <c r="W155" i="4"/>
  <c r="V155" i="4"/>
  <c r="T165" i="4"/>
  <c r="Q149" i="4"/>
  <c r="T149" i="4"/>
  <c r="W146" i="4"/>
  <c r="V149" i="4"/>
  <c r="O131" i="4"/>
  <c r="O130" i="4"/>
  <c r="O124" i="4"/>
  <c r="V130" i="4"/>
  <c r="W127" i="4"/>
  <c r="T135" i="4"/>
  <c r="X126" i="4"/>
  <c r="O129" i="4"/>
  <c r="Y129" i="4"/>
  <c r="W125" i="4"/>
  <c r="U126" i="4"/>
  <c r="K125" i="19"/>
  <c r="L125" i="19"/>
  <c r="T124" i="4"/>
  <c r="W129" i="4"/>
  <c r="V127" i="4"/>
  <c r="O125" i="4"/>
  <c r="T128" i="4"/>
  <c r="T126" i="4"/>
  <c r="W115" i="4"/>
  <c r="X114" i="4"/>
  <c r="P116" i="4"/>
  <c r="P120" i="4"/>
  <c r="U97" i="4"/>
  <c r="R103" i="4"/>
  <c r="U105" i="4"/>
  <c r="W100" i="4"/>
  <c r="U100" i="4"/>
  <c r="O97" i="4"/>
  <c r="U98" i="4"/>
  <c r="O95" i="4"/>
  <c r="Q89" i="4"/>
  <c r="U82" i="4"/>
  <c r="V89" i="4"/>
  <c r="O87" i="4"/>
  <c r="P89" i="4"/>
  <c r="O79" i="4"/>
  <c r="G78" i="19"/>
  <c r="W86" i="4"/>
  <c r="R88" i="4"/>
  <c r="Q85" i="4"/>
  <c r="O75" i="4"/>
  <c r="O66" i="4"/>
  <c r="D70" i="19"/>
  <c r="P69" i="4"/>
  <c r="T72" i="4"/>
  <c r="O74" i="4"/>
  <c r="O64" i="4"/>
  <c r="W66" i="4"/>
  <c r="O65" i="4"/>
  <c r="X53" i="4"/>
  <c r="D57" i="19"/>
  <c r="O58" i="4"/>
  <c r="Y53" i="4"/>
  <c r="W50" i="4"/>
  <c r="T43" i="4"/>
  <c r="F40" i="19"/>
  <c r="V35" i="4"/>
  <c r="R41" i="4"/>
  <c r="S34" i="4"/>
  <c r="O36" i="4"/>
  <c r="T276" i="4"/>
  <c r="P174" i="4"/>
  <c r="O69" i="4"/>
  <c r="T372" i="4"/>
  <c r="U279" i="4"/>
  <c r="V394" i="4"/>
  <c r="Y145" i="4"/>
  <c r="Y336" i="4"/>
  <c r="T80" i="4"/>
  <c r="R170" i="4"/>
  <c r="V403" i="4"/>
  <c r="W176" i="4"/>
  <c r="D171" i="19"/>
  <c r="V324" i="4"/>
  <c r="V175" i="4"/>
  <c r="O344" i="4"/>
  <c r="R149" i="4"/>
  <c r="Y105" i="4"/>
  <c r="Y127" i="4"/>
  <c r="Q293" i="4"/>
  <c r="U300" i="4"/>
  <c r="O204" i="4"/>
  <c r="Q244" i="4"/>
  <c r="T270" i="4"/>
  <c r="K108" i="19"/>
  <c r="O109" i="4"/>
  <c r="U206" i="4"/>
  <c r="P194" i="4"/>
  <c r="P45" i="4"/>
  <c r="D204" i="19"/>
  <c r="T158" i="4"/>
  <c r="M108" i="19"/>
  <c r="W170" i="4"/>
  <c r="X356" i="4"/>
  <c r="O148" i="4"/>
  <c r="O37" i="4"/>
  <c r="R200" i="4"/>
  <c r="C110" i="19"/>
  <c r="T246" i="4"/>
  <c r="T109" i="4"/>
  <c r="O285" i="4"/>
  <c r="P142" i="4"/>
  <c r="Y154" i="4"/>
  <c r="P124" i="4"/>
  <c r="R385" i="4"/>
  <c r="V387" i="4"/>
  <c r="S389" i="4"/>
  <c r="S383" i="4"/>
  <c r="S386" i="4"/>
  <c r="R388" i="4"/>
  <c r="R389" i="4"/>
  <c r="Q386" i="4"/>
  <c r="Q389" i="4"/>
  <c r="P388" i="4"/>
  <c r="L70" i="19"/>
  <c r="W367" i="4"/>
  <c r="Q325" i="4"/>
  <c r="F388" i="19"/>
  <c r="T344" i="4"/>
  <c r="O354" i="4"/>
  <c r="V305" i="4"/>
  <c r="U371" i="4"/>
  <c r="R342" i="4"/>
  <c r="T403" i="4"/>
  <c r="Y205" i="4"/>
  <c r="V289" i="4"/>
  <c r="R283" i="4"/>
  <c r="W368" i="4"/>
  <c r="S71" i="4"/>
  <c r="S111" i="4"/>
  <c r="R373" i="4"/>
  <c r="P117" i="4"/>
  <c r="Q219" i="4"/>
  <c r="T75" i="4"/>
  <c r="T104" i="4"/>
  <c r="T145" i="4"/>
  <c r="F324" i="19"/>
  <c r="O379" i="4"/>
  <c r="Y133" i="4"/>
  <c r="W369" i="4"/>
  <c r="K219" i="19"/>
  <c r="J279" i="19"/>
  <c r="S115" i="4"/>
  <c r="T328" i="4"/>
  <c r="V44" i="4"/>
  <c r="F355" i="19"/>
  <c r="O380" i="4"/>
  <c r="X215" i="4"/>
  <c r="X250" i="4"/>
  <c r="Y372" i="4"/>
  <c r="P300" i="4"/>
  <c r="Q384" i="4"/>
  <c r="Q158" i="4"/>
  <c r="R81" i="4"/>
  <c r="Y177" i="4"/>
  <c r="U163" i="4"/>
  <c r="U185" i="4"/>
  <c r="Y294" i="4"/>
  <c r="R345" i="4"/>
  <c r="R344" i="4"/>
  <c r="O394" i="4"/>
  <c r="U188" i="4"/>
  <c r="Q172" i="4"/>
  <c r="W292" i="4"/>
  <c r="V385" i="4"/>
  <c r="Q97" i="4"/>
  <c r="U127" i="4"/>
  <c r="R375" i="4"/>
  <c r="O388" i="4"/>
  <c r="O320" i="4"/>
  <c r="O304" i="4"/>
  <c r="O264" i="4"/>
  <c r="O39" i="4"/>
  <c r="O309" i="4"/>
  <c r="O305" i="4"/>
  <c r="C266" i="19"/>
  <c r="G404" i="19"/>
  <c r="O259" i="4"/>
  <c r="J304" i="19"/>
  <c r="J302" i="19" s="1"/>
  <c r="O269" i="4"/>
  <c r="O215" i="4"/>
  <c r="O313" i="4"/>
  <c r="O45" i="4"/>
  <c r="O355" i="4"/>
  <c r="O84" i="4"/>
  <c r="O315" i="4"/>
  <c r="O260" i="4"/>
  <c r="O267" i="4"/>
  <c r="O308" i="4"/>
  <c r="O110" i="4"/>
  <c r="O299" i="4"/>
  <c r="O229" i="4"/>
  <c r="O367" i="4"/>
  <c r="O277" i="4"/>
  <c r="O50" i="4"/>
  <c r="O149" i="4"/>
  <c r="Y327" i="4"/>
  <c r="Y321" i="4"/>
  <c r="Y314" i="4"/>
  <c r="Y312" i="4"/>
  <c r="Y233" i="4"/>
  <c r="Y239" i="4"/>
  <c r="Y253" i="4"/>
  <c r="Y219" i="4"/>
  <c r="Y131" i="4"/>
  <c r="Y309" i="4"/>
  <c r="Y222" i="4"/>
  <c r="Y134" i="4"/>
  <c r="Y126" i="4"/>
  <c r="Y350" i="4"/>
  <c r="Y87" i="4"/>
  <c r="Y269" i="4"/>
  <c r="J198" i="19"/>
  <c r="G290" i="19"/>
  <c r="Y293" i="4"/>
  <c r="Y143" i="4"/>
  <c r="Y275" i="4"/>
  <c r="Y329" i="4"/>
  <c r="Y235" i="4"/>
  <c r="Y187" i="4"/>
  <c r="S328" i="4"/>
  <c r="X323" i="4"/>
  <c r="X229" i="4"/>
  <c r="X237" i="4"/>
  <c r="X230" i="4"/>
  <c r="X247" i="4"/>
  <c r="X270" i="4"/>
  <c r="X269" i="4"/>
  <c r="X267" i="4"/>
  <c r="X401" i="4"/>
  <c r="X306" i="4"/>
  <c r="X129" i="4"/>
  <c r="X389" i="4"/>
  <c r="X343" i="4"/>
  <c r="X246" i="4"/>
  <c r="X154" i="4"/>
  <c r="X334" i="4"/>
  <c r="X161" i="4"/>
  <c r="X297" i="4"/>
  <c r="X370" i="4"/>
  <c r="W387" i="4"/>
  <c r="W269" i="4"/>
  <c r="W268" i="4"/>
  <c r="W263" i="4"/>
  <c r="W134" i="4"/>
  <c r="W132" i="4"/>
  <c r="W40" i="4"/>
  <c r="L128" i="19"/>
  <c r="W264" i="4"/>
  <c r="W259" i="4"/>
  <c r="W405" i="4"/>
  <c r="W266" i="4"/>
  <c r="W217" i="4"/>
  <c r="W39" i="4"/>
  <c r="W253" i="4"/>
  <c r="W64" i="4"/>
  <c r="W381" i="4"/>
  <c r="W293" i="4"/>
  <c r="W69" i="4"/>
  <c r="W71" i="4"/>
  <c r="W72" i="4"/>
  <c r="W386" i="4"/>
  <c r="W159" i="4"/>
  <c r="W114" i="4"/>
  <c r="W339" i="4"/>
  <c r="W110" i="4"/>
  <c r="W112" i="4"/>
  <c r="W65" i="4"/>
  <c r="W294" i="4"/>
  <c r="W104" i="4"/>
  <c r="W101" i="4"/>
  <c r="W375" i="4"/>
  <c r="V327" i="4"/>
  <c r="V320" i="4"/>
  <c r="G312" i="19"/>
  <c r="V249" i="4"/>
  <c r="V252" i="4"/>
  <c r="V236" i="4"/>
  <c r="V174" i="4"/>
  <c r="V133" i="4"/>
  <c r="V135" i="4"/>
  <c r="V314" i="4"/>
  <c r="V134" i="4"/>
  <c r="V359" i="4"/>
  <c r="V109" i="4"/>
  <c r="V161" i="4"/>
  <c r="V380" i="4"/>
  <c r="V71" i="4"/>
  <c r="I288" i="19"/>
  <c r="V74" i="4"/>
  <c r="V344" i="4"/>
  <c r="V50" i="4"/>
  <c r="V364" i="4"/>
  <c r="U384" i="4"/>
  <c r="U383" i="4"/>
  <c r="U308" i="4"/>
  <c r="U262" i="4"/>
  <c r="U269" i="4"/>
  <c r="U176" i="4"/>
  <c r="U133" i="4"/>
  <c r="U84" i="4"/>
  <c r="U352" i="4"/>
  <c r="U134" i="4"/>
  <c r="U349" i="4"/>
  <c r="U34" i="4"/>
  <c r="U39" i="4"/>
  <c r="U266" i="4"/>
  <c r="U250" i="4"/>
  <c r="U201" i="4"/>
  <c r="U116" i="4"/>
  <c r="U70" i="4"/>
  <c r="U255" i="4"/>
  <c r="U203" i="4"/>
  <c r="U208" i="4"/>
  <c r="G291" i="19"/>
  <c r="U74" i="4"/>
  <c r="U55" i="4"/>
  <c r="U192" i="4"/>
  <c r="U324" i="4"/>
  <c r="U280" i="4"/>
  <c r="U96" i="4"/>
  <c r="U143" i="4"/>
  <c r="U150" i="4"/>
  <c r="U326" i="4"/>
  <c r="D382" i="19"/>
  <c r="V220" i="4"/>
  <c r="V215" i="4"/>
  <c r="Y216" i="4"/>
  <c r="O219" i="4"/>
  <c r="P214" i="4"/>
  <c r="L221" i="19"/>
  <c r="Q221" i="19" s="1"/>
  <c r="V223" i="4"/>
  <c r="T321" i="4"/>
  <c r="T304" i="4"/>
  <c r="T311" i="4"/>
  <c r="T214" i="4"/>
  <c r="T38" i="4"/>
  <c r="T129" i="4"/>
  <c r="T171" i="4"/>
  <c r="T37" i="4"/>
  <c r="T349" i="4"/>
  <c r="T314" i="4"/>
  <c r="T359" i="4"/>
  <c r="T401" i="4"/>
  <c r="T260" i="4"/>
  <c r="T114" i="4"/>
  <c r="T117" i="4"/>
  <c r="T293" i="4"/>
  <c r="T336" i="4"/>
  <c r="I66" i="19"/>
  <c r="T295" i="4"/>
  <c r="T199" i="4"/>
  <c r="N112" i="19"/>
  <c r="T164" i="4"/>
  <c r="T292" i="4"/>
  <c r="T384" i="4"/>
  <c r="T389" i="4"/>
  <c r="U5" i="4"/>
  <c r="U15" i="4"/>
  <c r="T7" i="4"/>
  <c r="N36" i="19"/>
  <c r="V43" i="4"/>
  <c r="U237" i="4"/>
  <c r="C232" i="19"/>
  <c r="M179" i="19"/>
  <c r="U178" i="4"/>
  <c r="H184" i="19"/>
  <c r="T195" i="4"/>
  <c r="T210" i="4"/>
  <c r="I209" i="19"/>
  <c r="E288" i="19"/>
  <c r="T289" i="4"/>
  <c r="L69" i="19"/>
  <c r="S66" i="4"/>
  <c r="M174" i="19"/>
  <c r="R177" i="4"/>
  <c r="J203" i="19"/>
  <c r="R209" i="4"/>
  <c r="R315" i="4"/>
  <c r="M310" i="19"/>
  <c r="L353" i="19"/>
  <c r="Q360" i="4"/>
  <c r="Q404" i="4"/>
  <c r="K400" i="19"/>
  <c r="U94" i="4"/>
  <c r="L101" i="19"/>
  <c r="F297" i="19"/>
  <c r="Q292" i="4"/>
  <c r="U68" i="4"/>
  <c r="L64" i="19"/>
  <c r="M156" i="19"/>
  <c r="U160" i="4"/>
  <c r="L386" i="19"/>
  <c r="Q390" i="4"/>
  <c r="D322" i="19"/>
  <c r="O322" i="19" s="1"/>
  <c r="W325" i="4"/>
  <c r="E187" i="19"/>
  <c r="Y191" i="4"/>
  <c r="Q74" i="4"/>
  <c r="Q67" i="4"/>
  <c r="Q307" i="4"/>
  <c r="P374" i="4"/>
  <c r="T383" i="4"/>
  <c r="L384" i="19"/>
  <c r="F12" i="20" s="1"/>
  <c r="I389" i="19"/>
  <c r="R383" i="4"/>
  <c r="O156" i="4"/>
  <c r="W175" i="4"/>
  <c r="Y296" i="4"/>
  <c r="W364" i="4"/>
  <c r="U57" i="4"/>
  <c r="W323" i="4"/>
  <c r="X404" i="4"/>
  <c r="O314" i="4"/>
  <c r="S294" i="4"/>
  <c r="Q208" i="4"/>
  <c r="P165" i="4"/>
  <c r="T88" i="4"/>
  <c r="U380" i="4"/>
  <c r="W306" i="4"/>
  <c r="W73" i="4"/>
  <c r="W37" i="4"/>
  <c r="U381" i="4"/>
  <c r="R359" i="4"/>
  <c r="P296" i="4"/>
  <c r="O177" i="4"/>
  <c r="O40" i="4"/>
  <c r="S204" i="4"/>
  <c r="Q314" i="4"/>
  <c r="Q280" i="4"/>
  <c r="Q299" i="4"/>
  <c r="O194" i="4"/>
  <c r="O49" i="4"/>
  <c r="R87" i="4"/>
  <c r="R57" i="4"/>
  <c r="X265" i="4"/>
  <c r="O209" i="4"/>
  <c r="X184" i="4"/>
  <c r="Q129" i="4"/>
  <c r="X382" i="4"/>
  <c r="X304" i="4"/>
  <c r="P298" i="4"/>
  <c r="R277" i="4"/>
  <c r="T264" i="4"/>
  <c r="Q164" i="4"/>
  <c r="V114" i="4"/>
  <c r="O55" i="4"/>
  <c r="U58" i="4"/>
  <c r="U334" i="4"/>
  <c r="X156" i="4"/>
  <c r="P131" i="4"/>
  <c r="R279" i="4"/>
  <c r="O115" i="4"/>
  <c r="P401" i="4"/>
  <c r="P279" i="4"/>
  <c r="P49" i="4"/>
  <c r="P119" i="4"/>
  <c r="X396" i="4"/>
  <c r="T290" i="4"/>
  <c r="X139" i="4"/>
  <c r="Y55" i="4"/>
  <c r="Y173" i="4"/>
  <c r="Y295" i="4"/>
  <c r="Y308" i="4"/>
  <c r="C65" i="19"/>
  <c r="I289" i="19"/>
  <c r="O89" i="4"/>
  <c r="O224" i="4"/>
  <c r="N371" i="19"/>
  <c r="I143" i="19"/>
  <c r="P146" i="4"/>
  <c r="P162" i="4"/>
  <c r="P395" i="4"/>
  <c r="P360" i="4"/>
  <c r="D348" i="19"/>
  <c r="D347" i="19" s="1"/>
  <c r="L126" i="19"/>
  <c r="U374" i="4"/>
  <c r="H366" i="19"/>
  <c r="Q366" i="19" s="1"/>
  <c r="Q344" i="4"/>
  <c r="Q337" i="4"/>
  <c r="E71" i="19"/>
  <c r="J289" i="19"/>
  <c r="Q203" i="4"/>
  <c r="F308" i="19"/>
  <c r="D264" i="19"/>
  <c r="O264" i="19" s="1"/>
  <c r="C284" i="19"/>
  <c r="R74" i="4"/>
  <c r="R173" i="4"/>
  <c r="F73" i="19"/>
  <c r="S295" i="4"/>
  <c r="T100" i="4"/>
  <c r="H149" i="19"/>
  <c r="T120" i="4"/>
  <c r="F115" i="19"/>
  <c r="T337" i="4"/>
  <c r="U327" i="4"/>
  <c r="U207" i="4"/>
  <c r="U64" i="4"/>
  <c r="U35" i="4"/>
  <c r="K243" i="19"/>
  <c r="F153" i="19"/>
  <c r="K295" i="19"/>
  <c r="U158" i="4"/>
  <c r="W218" i="4"/>
  <c r="P386" i="4"/>
  <c r="Q341" i="4"/>
  <c r="P321" i="4"/>
  <c r="L310" i="19"/>
  <c r="Q305" i="4"/>
  <c r="S315" i="4"/>
  <c r="S104" i="4"/>
  <c r="W401" i="4"/>
  <c r="Q71" i="4"/>
  <c r="R85" i="4"/>
  <c r="R65" i="4"/>
  <c r="L63" i="19"/>
  <c r="I318" i="19"/>
  <c r="I317" i="19" s="1"/>
  <c r="R323" i="4"/>
  <c r="T281" i="4"/>
  <c r="N277" i="19"/>
  <c r="R289" i="4"/>
  <c r="F288" i="19"/>
  <c r="R67" i="4"/>
  <c r="R64" i="4"/>
  <c r="W83" i="4"/>
  <c r="W295" i="4"/>
  <c r="W388" i="4"/>
  <c r="E291" i="19"/>
  <c r="E393" i="19"/>
  <c r="W380" i="4"/>
  <c r="G50" i="19"/>
  <c r="G47" i="19" s="1"/>
  <c r="U49" i="4"/>
  <c r="U56" i="4"/>
  <c r="I55" i="19"/>
  <c r="C69" i="19"/>
  <c r="Q65" i="4"/>
  <c r="W179" i="4"/>
  <c r="S334" i="4"/>
  <c r="K337" i="19"/>
  <c r="F338" i="19"/>
  <c r="U342" i="4"/>
  <c r="K352" i="19"/>
  <c r="U355" i="4"/>
  <c r="R350" i="4"/>
  <c r="R390" i="4"/>
  <c r="R235" i="4"/>
  <c r="P320" i="4"/>
  <c r="P268" i="4"/>
  <c r="R145" i="4"/>
  <c r="R262" i="4"/>
  <c r="X335" i="4"/>
  <c r="R321" i="4"/>
  <c r="R79" i="4"/>
  <c r="Y54" i="4"/>
  <c r="W206" i="4"/>
  <c r="R353" i="4"/>
  <c r="R44" i="4"/>
  <c r="P105" i="4"/>
  <c r="Y149" i="4"/>
  <c r="Y357" i="4"/>
  <c r="X399" i="4"/>
  <c r="W84" i="4"/>
  <c r="S120" i="4"/>
  <c r="R130" i="4"/>
  <c r="R349" i="4"/>
  <c r="R371" i="4"/>
  <c r="Q330" i="4"/>
  <c r="W45" i="4"/>
  <c r="Q58" i="4"/>
  <c r="S124" i="4"/>
  <c r="Q345" i="4"/>
  <c r="T335" i="4"/>
  <c r="Q313" i="4"/>
  <c r="P191" i="4"/>
  <c r="P113" i="4"/>
  <c r="R313" i="4"/>
  <c r="S244" i="4"/>
  <c r="S338" i="4"/>
  <c r="S202" i="4"/>
  <c r="S298" i="4"/>
  <c r="S297" i="4"/>
  <c r="S292" i="4"/>
  <c r="S157" i="4"/>
  <c r="M209" i="19"/>
  <c r="S322" i="4"/>
  <c r="S100" i="4"/>
  <c r="S149" i="4"/>
  <c r="S369" i="4"/>
  <c r="S144" i="4"/>
  <c r="N70" i="19"/>
  <c r="S199" i="4"/>
  <c r="S72" i="4"/>
  <c r="S64" i="4"/>
  <c r="S117" i="4"/>
  <c r="S390" i="4"/>
  <c r="S14" i="4"/>
  <c r="S255" i="4"/>
  <c r="S309" i="4"/>
  <c r="S128" i="4"/>
  <c r="S399" i="4"/>
  <c r="L129" i="19"/>
  <c r="S39" i="4"/>
  <c r="S44" i="4"/>
  <c r="S90" i="4"/>
  <c r="S336" i="4"/>
  <c r="S68" i="4"/>
  <c r="S339" i="4"/>
  <c r="S289" i="4"/>
  <c r="S283" i="4"/>
  <c r="S323" i="4"/>
  <c r="S281" i="4"/>
  <c r="S368" i="4"/>
  <c r="S367" i="4"/>
  <c r="N369" i="19"/>
  <c r="S325" i="4"/>
  <c r="S276" i="4"/>
  <c r="K277" i="19"/>
  <c r="S282" i="4"/>
  <c r="S330" i="4"/>
  <c r="L284" i="19"/>
  <c r="S191" i="4"/>
  <c r="S280" i="4"/>
  <c r="S79" i="4"/>
  <c r="S349" i="4"/>
  <c r="D131" i="19"/>
  <c r="I400" i="19"/>
  <c r="S87" i="4"/>
  <c r="S35" i="4"/>
  <c r="S45" i="4"/>
  <c r="S170" i="4"/>
  <c r="S395" i="4"/>
  <c r="S380" i="4"/>
  <c r="S119" i="4"/>
  <c r="S381" i="4"/>
  <c r="S203" i="4"/>
  <c r="M379" i="19"/>
  <c r="M115" i="19"/>
  <c r="J389" i="19"/>
  <c r="S160" i="4"/>
  <c r="S321" i="4"/>
  <c r="S365" i="4"/>
  <c r="S364" i="4"/>
  <c r="S103" i="4"/>
  <c r="S329" i="4"/>
  <c r="S254" i="4"/>
  <c r="S264" i="4"/>
  <c r="S251" i="4"/>
  <c r="S67" i="4"/>
  <c r="S96" i="4"/>
  <c r="S229" i="4"/>
  <c r="S188" i="4"/>
  <c r="S60" i="4"/>
  <c r="S277" i="4"/>
  <c r="S52" i="4"/>
  <c r="S327" i="4"/>
  <c r="R330" i="4"/>
  <c r="R325" i="4"/>
  <c r="R324" i="4"/>
  <c r="R247" i="4"/>
  <c r="R269" i="4"/>
  <c r="R214" i="4"/>
  <c r="R394" i="4"/>
  <c r="R89" i="4"/>
  <c r="R75" i="4"/>
  <c r="R157" i="4"/>
  <c r="R68" i="4"/>
  <c r="R297" i="4"/>
  <c r="R380" i="4"/>
  <c r="R381" i="4"/>
  <c r="R206" i="4"/>
  <c r="R202" i="4"/>
  <c r="R340" i="4"/>
  <c r="R341" i="4"/>
  <c r="R293" i="4"/>
  <c r="R53" i="4"/>
  <c r="R52" i="4"/>
  <c r="R10" i="4"/>
  <c r="G3" i="19"/>
  <c r="O3" i="19" s="1"/>
  <c r="Q259" i="4"/>
  <c r="E258" i="19"/>
  <c r="P265" i="4"/>
  <c r="P72" i="4"/>
  <c r="Q178" i="4"/>
  <c r="Q352" i="4"/>
  <c r="Q36" i="4"/>
  <c r="Q81" i="4"/>
  <c r="Q70" i="4"/>
  <c r="Q187" i="4"/>
  <c r="Q142" i="4"/>
  <c r="Q52" i="4"/>
  <c r="Q100" i="4"/>
  <c r="P90" i="4"/>
  <c r="P353" i="4"/>
  <c r="P85" i="4"/>
  <c r="P37" i="4"/>
  <c r="P270" i="4"/>
  <c r="P403" i="4"/>
  <c r="P43" i="4"/>
  <c r="P175" i="4"/>
  <c r="C399" i="19"/>
  <c r="P404" i="4"/>
  <c r="P134" i="4"/>
  <c r="P80" i="4"/>
  <c r="P66" i="4"/>
  <c r="P158" i="4"/>
  <c r="P366" i="4"/>
  <c r="P373" i="4"/>
  <c r="P99" i="4"/>
  <c r="P143" i="4"/>
  <c r="P232" i="4"/>
  <c r="I232" i="19"/>
  <c r="P94" i="4"/>
  <c r="O238" i="4"/>
  <c r="O206" i="4"/>
  <c r="T193" i="4"/>
  <c r="X307" i="4"/>
  <c r="S200" i="4"/>
  <c r="X171" i="4"/>
  <c r="X195" i="4"/>
  <c r="Y96" i="4"/>
  <c r="P385" i="4"/>
  <c r="L367" i="19"/>
  <c r="Q177" i="4"/>
  <c r="S260" i="4"/>
  <c r="R105" i="4"/>
  <c r="S118" i="4"/>
  <c r="S359" i="4"/>
  <c r="T320" i="4"/>
  <c r="T201" i="4"/>
  <c r="J111" i="19"/>
  <c r="Q111" i="19" s="1"/>
  <c r="I138" i="19"/>
  <c r="W43" i="4"/>
  <c r="H116" i="19"/>
  <c r="H107" i="19" s="1"/>
  <c r="H382" i="19"/>
  <c r="O205" i="4"/>
  <c r="L81" i="19"/>
  <c r="Q81" i="19" s="1"/>
  <c r="O220" i="4"/>
  <c r="O397" i="4"/>
  <c r="O279" i="4"/>
  <c r="O374" i="4"/>
  <c r="K66" i="19"/>
  <c r="K297" i="19"/>
  <c r="L389" i="19"/>
  <c r="L355" i="19"/>
  <c r="G263" i="19"/>
  <c r="E268" i="19"/>
  <c r="O90" i="4"/>
  <c r="O265" i="4"/>
  <c r="O7" i="4"/>
  <c r="Y259" i="4"/>
  <c r="Y343" i="4"/>
  <c r="N324" i="19"/>
  <c r="Y325" i="4"/>
  <c r="D237" i="19"/>
  <c r="K78" i="19"/>
  <c r="F43" i="19"/>
  <c r="Y311" i="4"/>
  <c r="W356" i="4"/>
  <c r="V72" i="4"/>
  <c r="A427" i="19"/>
  <c r="V325" i="4"/>
  <c r="V291" i="4"/>
  <c r="V163" i="4"/>
  <c r="V199" i="4"/>
  <c r="V229" i="4"/>
  <c r="V124" i="4"/>
  <c r="V79" i="4"/>
  <c r="V299" i="4"/>
  <c r="J188" i="19"/>
  <c r="Q188" i="19" s="1"/>
  <c r="D203" i="19"/>
  <c r="M249" i="19"/>
  <c r="M242" i="19" s="1"/>
  <c r="J335" i="19"/>
  <c r="U290" i="4"/>
  <c r="C319" i="19"/>
  <c r="U165" i="4"/>
  <c r="M288" i="19"/>
  <c r="E164" i="19"/>
  <c r="N114" i="19"/>
  <c r="U118" i="4"/>
  <c r="U135" i="4"/>
  <c r="J170" i="19"/>
  <c r="U189" i="4"/>
  <c r="T14" i="4"/>
  <c r="K369" i="19"/>
  <c r="T283" i="4"/>
  <c r="C385" i="19"/>
  <c r="O385" i="19" s="1"/>
  <c r="C396" i="19"/>
  <c r="T267" i="4"/>
  <c r="T369" i="4"/>
  <c r="K85" i="19"/>
  <c r="I161" i="19"/>
  <c r="Q161" i="19" s="1"/>
  <c r="C71" i="19"/>
  <c r="G303" i="19"/>
  <c r="R364" i="4"/>
  <c r="R319" i="4"/>
  <c r="R56" i="4"/>
  <c r="M367" i="19"/>
  <c r="N335" i="19"/>
  <c r="L338" i="19"/>
  <c r="J359" i="19"/>
  <c r="K404" i="19"/>
  <c r="R55" i="4"/>
  <c r="R320" i="4"/>
  <c r="J51" i="19"/>
  <c r="Q51" i="19" s="1"/>
  <c r="K333" i="19"/>
  <c r="R72" i="4"/>
  <c r="R97" i="4"/>
  <c r="R205" i="4"/>
  <c r="R199" i="4"/>
  <c r="R176" i="4"/>
  <c r="Q101" i="4"/>
  <c r="M74" i="19"/>
  <c r="Q57" i="4"/>
  <c r="Q60" i="4"/>
  <c r="Q82" i="4"/>
  <c r="L277" i="19"/>
  <c r="Q56" i="4"/>
  <c r="Q104" i="4"/>
  <c r="Q274" i="4"/>
  <c r="G147" i="19"/>
  <c r="J56" i="19"/>
  <c r="Q59" i="4"/>
  <c r="Q96" i="4"/>
  <c r="I102" i="19"/>
  <c r="Q94" i="4"/>
  <c r="A430" i="19"/>
  <c r="A428" i="19"/>
  <c r="P358" i="4"/>
  <c r="P394" i="4"/>
  <c r="P81" i="4"/>
  <c r="P263" i="4"/>
  <c r="P352" i="4"/>
  <c r="K82" i="19"/>
  <c r="N110" i="19"/>
  <c r="O110" i="19" s="1"/>
  <c r="P65" i="4"/>
  <c r="P114" i="4"/>
  <c r="P64" i="4"/>
  <c r="P159" i="4"/>
  <c r="A431" i="19"/>
  <c r="A434" i="19"/>
  <c r="P244" i="4"/>
  <c r="N198" i="19"/>
  <c r="N197" i="19" s="1"/>
  <c r="P292" i="4"/>
  <c r="D299" i="19"/>
  <c r="J388" i="19"/>
  <c r="P209" i="4"/>
  <c r="P289" i="4"/>
  <c r="P274" i="4"/>
  <c r="K147" i="19"/>
  <c r="P148" i="4"/>
  <c r="P325" i="4"/>
  <c r="P100" i="4"/>
  <c r="P275" i="4"/>
  <c r="P280" i="4"/>
  <c r="P322" i="4"/>
  <c r="P55" i="4"/>
  <c r="A425" i="19"/>
  <c r="A424" i="19"/>
  <c r="A432" i="19"/>
  <c r="A433" i="19"/>
  <c r="A426" i="19"/>
  <c r="A429" i="19"/>
  <c r="K403" i="19"/>
  <c r="O395" i="4"/>
  <c r="U403" i="4"/>
  <c r="F401" i="19"/>
  <c r="R403" i="4"/>
  <c r="N399" i="19"/>
  <c r="U396" i="4"/>
  <c r="S400" i="4"/>
  <c r="W396" i="4"/>
  <c r="W400" i="4"/>
  <c r="X403" i="4"/>
  <c r="R399" i="4"/>
  <c r="Y401" i="4"/>
  <c r="E399" i="19"/>
  <c r="W394" i="4"/>
  <c r="Q380" i="4"/>
  <c r="X390" i="4"/>
  <c r="S385" i="4"/>
  <c r="Q387" i="4"/>
  <c r="Y380" i="4"/>
  <c r="S388" i="4"/>
  <c r="S379" i="4"/>
  <c r="P389" i="4"/>
  <c r="R382" i="4"/>
  <c r="Y388" i="4"/>
  <c r="J386" i="19"/>
  <c r="P387" i="4"/>
  <c r="Q379" i="4"/>
  <c r="Y386" i="4"/>
  <c r="Y384" i="4"/>
  <c r="U373" i="4"/>
  <c r="F374" i="19"/>
  <c r="Q374" i="19" s="1"/>
  <c r="I364" i="19"/>
  <c r="E371" i="19"/>
  <c r="Y365" i="4"/>
  <c r="Y375" i="4"/>
  <c r="X360" i="4"/>
  <c r="X355" i="4"/>
  <c r="Q350" i="4"/>
  <c r="F349" i="19"/>
  <c r="O349" i="19" s="1"/>
  <c r="V360" i="4"/>
  <c r="D357" i="19"/>
  <c r="R358" i="4"/>
  <c r="T358" i="4"/>
  <c r="O349" i="4"/>
  <c r="U357" i="4"/>
  <c r="V357" i="4"/>
  <c r="Q338" i="4"/>
  <c r="D337" i="19"/>
  <c r="R343" i="4"/>
  <c r="W342" i="4"/>
  <c r="P345" i="4"/>
  <c r="M337" i="19"/>
  <c r="V342" i="4"/>
  <c r="W321" i="4"/>
  <c r="P323" i="4"/>
  <c r="W308" i="4"/>
  <c r="R309" i="4"/>
  <c r="Q312" i="4"/>
  <c r="Y305" i="4"/>
  <c r="S311" i="4"/>
  <c r="U313" i="4"/>
  <c r="R310" i="4"/>
  <c r="U311" i="4"/>
  <c r="S310" i="4"/>
  <c r="G304" i="19"/>
  <c r="T315" i="4"/>
  <c r="T296" i="4"/>
  <c r="G298" i="19"/>
  <c r="T299" i="4"/>
  <c r="O291" i="4"/>
  <c r="L281" i="19"/>
  <c r="T280" i="4"/>
  <c r="O276" i="4"/>
  <c r="T277" i="4"/>
  <c r="Q283" i="4"/>
  <c r="R284" i="4"/>
  <c r="I276" i="19"/>
  <c r="Y283" i="4"/>
  <c r="Y280" i="4"/>
  <c r="V280" i="4"/>
  <c r="W280" i="4"/>
  <c r="W278" i="4"/>
  <c r="I273" i="19"/>
  <c r="Y278" i="4"/>
  <c r="S275" i="4"/>
  <c r="Q278" i="4"/>
  <c r="S278" i="4"/>
  <c r="H283" i="19"/>
  <c r="U274" i="4"/>
  <c r="X279" i="4"/>
  <c r="O268" i="4"/>
  <c r="O262" i="4"/>
  <c r="G260" i="19"/>
  <c r="P260" i="4"/>
  <c r="H265" i="19"/>
  <c r="X261" i="4"/>
  <c r="U261" i="4"/>
  <c r="O263" i="4"/>
  <c r="I269" i="19"/>
  <c r="U263" i="4"/>
  <c r="C262" i="19"/>
  <c r="I268" i="19"/>
  <c r="V262" i="4"/>
  <c r="X263" i="4"/>
  <c r="R260" i="4"/>
  <c r="P254" i="4"/>
  <c r="Q245" i="4"/>
  <c r="W254" i="4"/>
  <c r="S252" i="4"/>
  <c r="R253" i="4"/>
  <c r="U244" i="4"/>
  <c r="H253" i="19"/>
  <c r="Q253" i="19" s="1"/>
  <c r="U252" i="4"/>
  <c r="T244" i="4"/>
  <c r="U245" i="4"/>
  <c r="W244" i="4"/>
  <c r="Q246" i="4"/>
  <c r="O245" i="4"/>
  <c r="S250" i="4"/>
  <c r="U254" i="4"/>
  <c r="Y255" i="4"/>
  <c r="S233" i="4"/>
  <c r="X231" i="4"/>
  <c r="T231" i="4"/>
  <c r="S237" i="4"/>
  <c r="K238" i="19"/>
  <c r="K228" i="19"/>
  <c r="M2" i="20" s="1"/>
  <c r="T240" i="4"/>
  <c r="R236" i="4"/>
  <c r="R230" i="4"/>
  <c r="S234" i="4"/>
  <c r="R231" i="4"/>
  <c r="U232" i="4"/>
  <c r="P219" i="4"/>
  <c r="U221" i="4"/>
  <c r="W220" i="4"/>
  <c r="X220" i="4"/>
  <c r="T224" i="4"/>
  <c r="V225" i="4"/>
  <c r="T215" i="4"/>
  <c r="T220" i="4"/>
  <c r="S225" i="4"/>
  <c r="W219" i="4"/>
  <c r="T219" i="4"/>
  <c r="P201" i="4"/>
  <c r="T200" i="4"/>
  <c r="T204" i="4"/>
  <c r="O203" i="4"/>
  <c r="P206" i="4"/>
  <c r="I198" i="19"/>
  <c r="I197" i="19" s="1"/>
  <c r="W204" i="4"/>
  <c r="T202" i="4"/>
  <c r="C202" i="19"/>
  <c r="T206" i="4"/>
  <c r="T208" i="4"/>
  <c r="F198" i="19"/>
  <c r="P204" i="4"/>
  <c r="S210" i="4"/>
  <c r="T205" i="4"/>
  <c r="U202" i="4"/>
  <c r="V205" i="4"/>
  <c r="T189" i="4"/>
  <c r="U195" i="4"/>
  <c r="Q191" i="4"/>
  <c r="V193" i="4"/>
  <c r="W194" i="4"/>
  <c r="T184" i="4"/>
  <c r="L186" i="19"/>
  <c r="V195" i="4"/>
  <c r="W192" i="4"/>
  <c r="V184" i="4"/>
  <c r="V187" i="4"/>
  <c r="Y184" i="4"/>
  <c r="M189" i="19"/>
  <c r="U191" i="4"/>
  <c r="R187" i="4"/>
  <c r="T178" i="4"/>
  <c r="O173" i="4"/>
  <c r="V171" i="4"/>
  <c r="U173" i="4"/>
  <c r="V170" i="4"/>
  <c r="U177" i="4"/>
  <c r="O178" i="4"/>
  <c r="P173" i="4"/>
  <c r="T176" i="4"/>
  <c r="Y175" i="4"/>
  <c r="Y178" i="4"/>
  <c r="R174" i="4"/>
  <c r="P177" i="4"/>
  <c r="R178" i="4"/>
  <c r="U179" i="4"/>
  <c r="O154" i="4"/>
  <c r="M157" i="19"/>
  <c r="S163" i="4"/>
  <c r="S156" i="4"/>
  <c r="V157" i="4"/>
  <c r="R161" i="4"/>
  <c r="V158" i="4"/>
  <c r="O161" i="4"/>
  <c r="P164" i="4"/>
  <c r="P156" i="4"/>
  <c r="F158" i="19"/>
  <c r="M162" i="19"/>
  <c r="R162" i="4"/>
  <c r="U154" i="4"/>
  <c r="J162" i="19"/>
  <c r="P161" i="4"/>
  <c r="Y162" i="4"/>
  <c r="R160" i="4"/>
  <c r="Q160" i="4"/>
  <c r="F142" i="19"/>
  <c r="Q147" i="4"/>
  <c r="O140" i="4"/>
  <c r="U146" i="4"/>
  <c r="W145" i="4"/>
  <c r="R148" i="4"/>
  <c r="X143" i="4"/>
  <c r="W142" i="4"/>
  <c r="V139" i="4"/>
  <c r="Q144" i="4"/>
  <c r="T148" i="4"/>
  <c r="W144" i="4"/>
  <c r="U139" i="4"/>
  <c r="W131" i="4"/>
  <c r="T119" i="4"/>
  <c r="P110" i="4"/>
  <c r="T111" i="4"/>
  <c r="V115" i="4"/>
  <c r="W113" i="4"/>
  <c r="Q117" i="4"/>
  <c r="S112" i="4"/>
  <c r="X110" i="4"/>
  <c r="F117" i="19"/>
  <c r="W116" i="4"/>
  <c r="R119" i="4"/>
  <c r="O119" i="4"/>
  <c r="Q116" i="4"/>
  <c r="U113" i="4"/>
  <c r="W120" i="4"/>
  <c r="U117" i="4"/>
  <c r="O116" i="4"/>
  <c r="X95" i="4"/>
  <c r="R101" i="4"/>
  <c r="Y104" i="4"/>
  <c r="Y103" i="4"/>
  <c r="G100" i="19"/>
  <c r="R94" i="4"/>
  <c r="S94" i="4"/>
  <c r="Q99" i="4"/>
  <c r="Q102" i="4"/>
  <c r="T101" i="4"/>
  <c r="X99" i="4"/>
  <c r="N98" i="19"/>
  <c r="T103" i="4"/>
  <c r="E84" i="19"/>
  <c r="W87" i="4"/>
  <c r="O80" i="4"/>
  <c r="H86" i="19"/>
  <c r="Q83" i="4"/>
  <c r="V81" i="4"/>
  <c r="P83" i="4"/>
  <c r="U69" i="4"/>
  <c r="U66" i="4"/>
  <c r="S65" i="4"/>
  <c r="O68" i="4"/>
  <c r="R70" i="4"/>
  <c r="O71" i="4"/>
  <c r="P71" i="4"/>
  <c r="D68" i="19"/>
  <c r="K63" i="19"/>
  <c r="U65" i="4"/>
  <c r="F70" i="19"/>
  <c r="Q64" i="4"/>
  <c r="N73" i="19"/>
  <c r="W68" i="4"/>
  <c r="V67" i="4"/>
  <c r="G74" i="19"/>
  <c r="P73" i="4"/>
  <c r="S74" i="4"/>
  <c r="K69" i="19"/>
  <c r="D72" i="19"/>
  <c r="U72" i="4"/>
  <c r="T68" i="4"/>
  <c r="X72" i="4"/>
  <c r="V64" i="4"/>
  <c r="P68" i="4"/>
  <c r="X51" i="4"/>
  <c r="N56" i="19"/>
  <c r="V51" i="4"/>
  <c r="P50" i="4"/>
  <c r="P58" i="4"/>
  <c r="S56" i="4"/>
  <c r="U50" i="4"/>
  <c r="O57" i="4"/>
  <c r="Q49" i="4"/>
  <c r="M48" i="19"/>
  <c r="S50" i="4"/>
  <c r="X44" i="4"/>
  <c r="C37" i="19"/>
  <c r="R43" i="4"/>
  <c r="T34" i="4"/>
  <c r="V37" i="4"/>
  <c r="Q38" i="4"/>
  <c r="P42" i="4"/>
  <c r="M39" i="19"/>
  <c r="C41" i="19"/>
  <c r="R34" i="4"/>
  <c r="V38" i="4"/>
  <c r="V34" i="4"/>
  <c r="X45" i="4"/>
  <c r="U41" i="4"/>
  <c r="Q43" i="4"/>
  <c r="T45" i="4"/>
  <c r="V39" i="4"/>
  <c r="T39" i="4"/>
  <c r="T36" i="4"/>
  <c r="V36" i="4"/>
  <c r="V41" i="4"/>
  <c r="S43" i="4"/>
  <c r="Y11" i="4"/>
  <c r="J13" i="19"/>
  <c r="Q13" i="19" s="1"/>
  <c r="O12" i="4"/>
  <c r="S10" i="4"/>
  <c r="U7" i="4"/>
  <c r="Y7" i="4"/>
  <c r="T6" i="4"/>
  <c r="O217" i="4"/>
  <c r="O400" i="4"/>
  <c r="O214" i="4"/>
  <c r="O82" i="4"/>
  <c r="O351" i="4"/>
  <c r="M78" i="19"/>
  <c r="O311" i="4"/>
  <c r="O34" i="4"/>
  <c r="C174" i="19"/>
  <c r="F87" i="19"/>
  <c r="K44" i="19"/>
  <c r="O399" i="4"/>
  <c r="O216" i="4"/>
  <c r="O405" i="4"/>
  <c r="O171" i="4"/>
  <c r="O174" i="4"/>
  <c r="O358" i="4"/>
  <c r="E224" i="19"/>
  <c r="O221" i="4"/>
  <c r="O244" i="4"/>
  <c r="M117" i="19"/>
  <c r="O293" i="4"/>
  <c r="O343" i="4"/>
  <c r="O339" i="4"/>
  <c r="O290" i="4"/>
  <c r="D336" i="19"/>
  <c r="O113" i="4"/>
  <c r="D73" i="19"/>
  <c r="O335" i="4"/>
  <c r="O340" i="4"/>
  <c r="O202" i="4"/>
  <c r="O164" i="4"/>
  <c r="O298" i="4"/>
  <c r="O162" i="4"/>
  <c r="O141" i="4"/>
  <c r="O53" i="4"/>
  <c r="M149" i="19"/>
  <c r="O102" i="4"/>
  <c r="O60" i="4"/>
  <c r="O190" i="4"/>
  <c r="O96" i="4"/>
  <c r="O375" i="4"/>
  <c r="O104" i="4"/>
  <c r="O327" i="4"/>
  <c r="O230" i="4"/>
  <c r="O54" i="4"/>
  <c r="O185" i="4"/>
  <c r="O366" i="4"/>
  <c r="O4" i="4"/>
  <c r="Y381" i="4"/>
  <c r="J363" i="19"/>
  <c r="Y358" i="4"/>
  <c r="F357" i="19"/>
  <c r="G359" i="19"/>
  <c r="Y324" i="4"/>
  <c r="J326" i="19"/>
  <c r="Y313" i="4"/>
  <c r="Y307" i="4"/>
  <c r="Y264" i="4"/>
  <c r="Y266" i="4"/>
  <c r="Y192" i="4"/>
  <c r="Y189" i="4"/>
  <c r="Y268" i="4"/>
  <c r="Y403" i="4"/>
  <c r="Y248" i="4"/>
  <c r="Y250" i="4"/>
  <c r="Y120" i="4"/>
  <c r="Y246" i="4"/>
  <c r="Y114" i="4"/>
  <c r="H334" i="19"/>
  <c r="M289" i="19"/>
  <c r="Y252" i="4"/>
  <c r="Y109" i="4"/>
  <c r="Y340" i="4"/>
  <c r="Y119" i="4"/>
  <c r="Y164" i="4"/>
  <c r="Y290" i="4"/>
  <c r="Y323" i="4"/>
  <c r="Y368" i="4"/>
  <c r="Y274" i="4"/>
  <c r="Y374" i="4"/>
  <c r="Y14" i="4"/>
  <c r="Y4" i="4"/>
  <c r="X259" i="4"/>
  <c r="X40" i="4"/>
  <c r="X217" i="4"/>
  <c r="X218" i="4"/>
  <c r="X37" i="4"/>
  <c r="X394" i="4"/>
  <c r="X341" i="4"/>
  <c r="X253" i="4"/>
  <c r="X296" i="4"/>
  <c r="X292" i="4"/>
  <c r="X339" i="4"/>
  <c r="X71" i="4"/>
  <c r="X155" i="4"/>
  <c r="X101" i="4"/>
  <c r="X372" i="4"/>
  <c r="X10" i="4"/>
  <c r="X13" i="4"/>
  <c r="H2" i="19"/>
  <c r="W174" i="4"/>
  <c r="F134" i="19"/>
  <c r="W403" i="4"/>
  <c r="H78" i="19"/>
  <c r="W265" i="4"/>
  <c r="W251" i="4"/>
  <c r="W341" i="4"/>
  <c r="W250" i="4"/>
  <c r="W340" i="4"/>
  <c r="W53" i="4"/>
  <c r="W277" i="4"/>
  <c r="G319" i="19"/>
  <c r="W190" i="4"/>
  <c r="W4" i="4"/>
  <c r="W15" i="4"/>
  <c r="W13" i="4"/>
  <c r="W12" i="4"/>
  <c r="W8" i="4"/>
  <c r="W5" i="4"/>
  <c r="N5" i="19"/>
  <c r="N2" i="19" s="1"/>
  <c r="V383" i="4"/>
  <c r="V395" i="4"/>
  <c r="V398" i="4"/>
  <c r="V397" i="4"/>
  <c r="V381" i="4"/>
  <c r="V370" i="4"/>
  <c r="V366" i="4"/>
  <c r="V365" i="4"/>
  <c r="V352" i="4"/>
  <c r="V351" i="4"/>
  <c r="V321" i="4"/>
  <c r="V322" i="4"/>
  <c r="V312" i="4"/>
  <c r="G295" i="19"/>
  <c r="V297" i="4"/>
  <c r="V261" i="4"/>
  <c r="V270" i="4"/>
  <c r="K268" i="19"/>
  <c r="V254" i="4"/>
  <c r="V245" i="4"/>
  <c r="V186" i="4"/>
  <c r="V194" i="4"/>
  <c r="V269" i="4"/>
  <c r="V45" i="4"/>
  <c r="V216" i="4"/>
  <c r="V335" i="4"/>
  <c r="V117" i="4"/>
  <c r="V276" i="4"/>
  <c r="V105" i="4"/>
  <c r="V10" i="4"/>
  <c r="V7" i="4"/>
  <c r="V13" i="4"/>
  <c r="V14" i="4"/>
  <c r="G11" i="19"/>
  <c r="U395" i="4"/>
  <c r="G265" i="19"/>
  <c r="U399" i="4"/>
  <c r="U131" i="4"/>
  <c r="U267" i="4"/>
  <c r="G43" i="19"/>
  <c r="U402" i="4"/>
  <c r="U85" i="4"/>
  <c r="U394" i="4"/>
  <c r="U404" i="4"/>
  <c r="U40" i="4"/>
  <c r="U354" i="4"/>
  <c r="U306" i="4"/>
  <c r="U128" i="4"/>
  <c r="U351" i="4"/>
  <c r="U218" i="4"/>
  <c r="U71" i="4"/>
  <c r="U292" i="4"/>
  <c r="E386" i="19"/>
  <c r="U337" i="4"/>
  <c r="U298" i="4"/>
  <c r="U382" i="4"/>
  <c r="U253" i="4"/>
  <c r="U157" i="4"/>
  <c r="U367" i="4"/>
  <c r="U370" i="4"/>
  <c r="U277" i="4"/>
  <c r="U236" i="4"/>
  <c r="U102" i="4"/>
  <c r="U283" i="4"/>
  <c r="U142" i="4"/>
  <c r="L370" i="19"/>
  <c r="G145" i="19"/>
  <c r="U278" i="4"/>
  <c r="U282" i="4"/>
  <c r="U95" i="4"/>
  <c r="U190" i="4"/>
  <c r="U281" i="4"/>
  <c r="U54" i="4"/>
  <c r="U231" i="4"/>
  <c r="U11" i="4"/>
  <c r="S240" i="4"/>
  <c r="S232" i="4"/>
  <c r="Q233" i="4"/>
  <c r="Q235" i="4"/>
  <c r="Q231" i="4"/>
  <c r="T313" i="4"/>
  <c r="F393" i="19"/>
  <c r="T79" i="4"/>
  <c r="T40" i="4"/>
  <c r="T353" i="4"/>
  <c r="T84" i="4"/>
  <c r="K348" i="19"/>
  <c r="T42" i="4"/>
  <c r="T35" i="4"/>
  <c r="I93" i="19"/>
  <c r="T282" i="4"/>
  <c r="K275" i="19"/>
  <c r="T373" i="4"/>
  <c r="T278" i="4"/>
  <c r="T185" i="4"/>
  <c r="T143" i="4"/>
  <c r="T236" i="4"/>
  <c r="T238" i="4"/>
  <c r="T326" i="4"/>
  <c r="T10" i="4"/>
  <c r="T99" i="4"/>
  <c r="T186" i="4"/>
  <c r="L364" i="19"/>
  <c r="T57" i="4"/>
  <c r="T192" i="4"/>
  <c r="T239" i="4"/>
  <c r="T229" i="4"/>
  <c r="E183" i="19"/>
  <c r="D187" i="19"/>
  <c r="D182" i="19" s="1"/>
  <c r="R192" i="4"/>
  <c r="R184" i="4"/>
  <c r="Q186" i="4"/>
  <c r="Q189" i="4"/>
  <c r="Q185" i="4"/>
  <c r="P184" i="4"/>
  <c r="U187" i="4"/>
  <c r="Q188" i="4"/>
  <c r="Q193" i="4"/>
  <c r="M191" i="19"/>
  <c r="P190" i="4"/>
  <c r="N185" i="19"/>
  <c r="H193" i="19"/>
  <c r="R191" i="4"/>
  <c r="N191" i="19"/>
  <c r="U193" i="4"/>
  <c r="C187" i="19"/>
  <c r="N190" i="19"/>
  <c r="Q190" i="19" s="1"/>
  <c r="M184" i="19"/>
  <c r="R193" i="4"/>
  <c r="R189" i="4"/>
  <c r="S194" i="4"/>
  <c r="W195" i="4"/>
  <c r="O188" i="4"/>
  <c r="X194" i="4"/>
  <c r="Y190" i="4"/>
  <c r="Y188" i="4"/>
  <c r="H186" i="19"/>
  <c r="T15" i="4"/>
  <c r="T5" i="4"/>
  <c r="T8" i="4"/>
  <c r="S84" i="4"/>
  <c r="S266" i="4"/>
  <c r="S219" i="4"/>
  <c r="S175" i="4"/>
  <c r="S86" i="4"/>
  <c r="S40" i="4"/>
  <c r="C307" i="19"/>
  <c r="O307" i="19" s="1"/>
  <c r="S218" i="4"/>
  <c r="S38" i="4"/>
  <c r="S396" i="4"/>
  <c r="H404" i="19"/>
  <c r="S220" i="4"/>
  <c r="S308" i="4"/>
  <c r="S171" i="4"/>
  <c r="S129" i="4"/>
  <c r="S222" i="4"/>
  <c r="S132" i="4"/>
  <c r="S37" i="4"/>
  <c r="S405" i="4"/>
  <c r="S36" i="4"/>
  <c r="S259" i="4"/>
  <c r="S89" i="4"/>
  <c r="S164" i="4"/>
  <c r="S236" i="4"/>
  <c r="S324" i="4"/>
  <c r="L93" i="19"/>
  <c r="H187" i="19"/>
  <c r="S99" i="4"/>
  <c r="S192" i="4"/>
  <c r="S98" i="4"/>
  <c r="J324" i="19"/>
  <c r="S193" i="4"/>
  <c r="S285" i="4"/>
  <c r="S185" i="4"/>
  <c r="S279" i="4"/>
  <c r="S143" i="4"/>
  <c r="S4" i="4"/>
  <c r="S9" i="4"/>
  <c r="R360" i="4"/>
  <c r="R356" i="4"/>
  <c r="E82" i="19"/>
  <c r="C351" i="19"/>
  <c r="L41" i="19"/>
  <c r="F84" i="19"/>
  <c r="R270" i="4"/>
  <c r="R217" i="4"/>
  <c r="R404" i="4"/>
  <c r="R37" i="4"/>
  <c r="R311" i="4"/>
  <c r="R83" i="4"/>
  <c r="R208" i="4"/>
  <c r="L159" i="19"/>
  <c r="R154" i="4"/>
  <c r="H342" i="19"/>
  <c r="F206" i="19"/>
  <c r="R73" i="4"/>
  <c r="R66" i="4"/>
  <c r="R163" i="4"/>
  <c r="R110" i="4"/>
  <c r="R379" i="4"/>
  <c r="M69" i="19"/>
  <c r="R71" i="4"/>
  <c r="R294" i="4"/>
  <c r="R115" i="4"/>
  <c r="R50" i="4"/>
  <c r="R276" i="4"/>
  <c r="R238" i="4"/>
  <c r="R275" i="4"/>
  <c r="R147" i="4"/>
  <c r="R194" i="4"/>
  <c r="H140" i="19"/>
  <c r="R59" i="4"/>
  <c r="R322" i="4"/>
  <c r="R100" i="4"/>
  <c r="R49" i="4"/>
  <c r="R281" i="4"/>
  <c r="N186" i="19"/>
  <c r="R12" i="4"/>
  <c r="F398" i="19"/>
  <c r="Q369" i="4"/>
  <c r="Q367" i="4"/>
  <c r="Q366" i="4"/>
  <c r="C373" i="19"/>
  <c r="M363" i="19"/>
  <c r="Q371" i="4"/>
  <c r="Q320" i="4"/>
  <c r="F326" i="19"/>
  <c r="F317" i="19" s="1"/>
  <c r="Q298" i="4"/>
  <c r="Q289" i="4"/>
  <c r="Q264" i="4"/>
  <c r="Q262" i="4"/>
  <c r="E2" i="19"/>
  <c r="Q174" i="4"/>
  <c r="Q355" i="4"/>
  <c r="Q308" i="4"/>
  <c r="Q403" i="4"/>
  <c r="Q356" i="4"/>
  <c r="Q214" i="4"/>
  <c r="Q267" i="4"/>
  <c r="C162" i="19"/>
  <c r="Q334" i="4"/>
  <c r="Q249" i="4"/>
  <c r="Q210" i="4"/>
  <c r="Q254" i="4"/>
  <c r="Q291" i="4"/>
  <c r="Q165" i="4"/>
  <c r="Q382" i="4"/>
  <c r="Q300" i="4"/>
  <c r="Q252" i="4"/>
  <c r="E389" i="19"/>
  <c r="Q200" i="4"/>
  <c r="Q340" i="4"/>
  <c r="Q381" i="4"/>
  <c r="Q194" i="4"/>
  <c r="C2" i="19"/>
  <c r="P36" i="4"/>
  <c r="M129" i="19"/>
  <c r="P135" i="4"/>
  <c r="P41" i="4"/>
  <c r="P126" i="4"/>
  <c r="P169" i="4"/>
  <c r="P178" i="4"/>
  <c r="P86" i="4"/>
  <c r="P176" i="4"/>
  <c r="P67" i="4"/>
  <c r="P251" i="4"/>
  <c r="P141" i="4"/>
  <c r="P97" i="4"/>
  <c r="L104" i="19"/>
  <c r="P60" i="4"/>
  <c r="P282" i="4"/>
  <c r="N321" i="19"/>
  <c r="P319" i="4"/>
  <c r="P278" i="4"/>
  <c r="H318" i="19"/>
  <c r="P277" i="4"/>
  <c r="P101" i="4"/>
  <c r="P328" i="4"/>
  <c r="P193" i="4"/>
  <c r="P329" i="4"/>
  <c r="P372" i="4"/>
  <c r="M319" i="19"/>
  <c r="S319" i="4"/>
  <c r="L324" i="19"/>
  <c r="P327" i="4"/>
  <c r="T324" i="4"/>
  <c r="Y326" i="4"/>
  <c r="C250" i="19"/>
  <c r="O250" i="19" s="1"/>
  <c r="F254" i="19"/>
  <c r="P245" i="4"/>
  <c r="O247" i="4"/>
  <c r="S248" i="4"/>
  <c r="P250" i="4"/>
  <c r="W249" i="4"/>
  <c r="T262" i="4"/>
  <c r="K262" i="19"/>
  <c r="D269" i="19"/>
  <c r="D266" i="19"/>
  <c r="P266" i="4"/>
  <c r="X264" i="4"/>
  <c r="J263" i="19"/>
  <c r="X268" i="4"/>
  <c r="V260" i="4"/>
  <c r="L258" i="19"/>
  <c r="U270" i="4"/>
  <c r="E263" i="19"/>
  <c r="V263" i="4"/>
  <c r="D2" i="19"/>
  <c r="I2" i="19"/>
  <c r="P12" i="4"/>
  <c r="Q41" i="4"/>
  <c r="Q44" i="4"/>
  <c r="C38" i="19"/>
  <c r="J44" i="19"/>
  <c r="Q10" i="4"/>
  <c r="Q7" i="4"/>
  <c r="K10" i="19"/>
  <c r="O10" i="19" s="1"/>
  <c r="Q39" i="4"/>
  <c r="Q40" i="4"/>
  <c r="Q37" i="4"/>
  <c r="Q34" i="4"/>
  <c r="Q45" i="4"/>
  <c r="R36" i="4"/>
  <c r="R5" i="4"/>
  <c r="L5" i="19"/>
  <c r="Q14" i="19"/>
  <c r="O14" i="19"/>
  <c r="M2" i="19"/>
  <c r="Q8" i="19"/>
  <c r="O8" i="19"/>
  <c r="Q12" i="19"/>
  <c r="O12" i="19"/>
  <c r="O7" i="19"/>
  <c r="Q7" i="19"/>
  <c r="Q9" i="19"/>
  <c r="O9" i="19"/>
  <c r="F2" i="19"/>
  <c r="O4" i="19"/>
  <c r="Q4" i="19"/>
  <c r="O6" i="19"/>
  <c r="Q6" i="19"/>
  <c r="W126" i="4"/>
  <c r="O404" i="4"/>
  <c r="Q124" i="4"/>
  <c r="Y125" i="4"/>
  <c r="Y352" i="4"/>
  <c r="Y37" i="4"/>
  <c r="O176" i="4"/>
  <c r="L217" i="19"/>
  <c r="W133" i="4"/>
  <c r="N258" i="19"/>
  <c r="I41" i="19"/>
  <c r="N310" i="19"/>
  <c r="F89" i="19"/>
  <c r="I169" i="19"/>
  <c r="S403" i="4"/>
  <c r="X352" i="4"/>
  <c r="W307" i="4"/>
  <c r="X262" i="4"/>
  <c r="T351" i="4"/>
  <c r="T87" i="4"/>
  <c r="P269" i="4"/>
  <c r="N85" i="19"/>
  <c r="F39" i="19"/>
  <c r="J260" i="19"/>
  <c r="F348" i="19"/>
  <c r="S223" i="4"/>
  <c r="S356" i="4"/>
  <c r="T355" i="4"/>
  <c r="T350" i="4"/>
  <c r="C34" i="19"/>
  <c r="E304" i="19"/>
  <c r="T310" i="4"/>
  <c r="U170" i="4"/>
  <c r="T405" i="4"/>
  <c r="P35" i="4"/>
  <c r="V315" i="4"/>
  <c r="X221" i="4"/>
  <c r="P225" i="4"/>
  <c r="S178" i="4"/>
  <c r="V396" i="4"/>
  <c r="V405" i="4"/>
  <c r="R307" i="4"/>
  <c r="Y218" i="4"/>
  <c r="P309" i="4"/>
  <c r="I38" i="19"/>
  <c r="P313" i="4"/>
  <c r="R39" i="4"/>
  <c r="R90" i="4"/>
  <c r="U314" i="4"/>
  <c r="K218" i="19"/>
  <c r="K83" i="19"/>
  <c r="Q79" i="4"/>
  <c r="G313" i="19"/>
  <c r="Q311" i="4"/>
  <c r="E39" i="19"/>
  <c r="U38" i="4"/>
  <c r="G175" i="19"/>
  <c r="Q179" i="4"/>
  <c r="Q351" i="4"/>
  <c r="Q349" i="4"/>
  <c r="K350" i="19"/>
  <c r="G394" i="19"/>
  <c r="J13" i="20" s="1"/>
  <c r="Q395" i="4"/>
  <c r="R405" i="4"/>
  <c r="C397" i="19"/>
  <c r="E394" i="19"/>
  <c r="R396" i="4"/>
  <c r="Y83" i="4"/>
  <c r="L80" i="19"/>
  <c r="Q80" i="19" s="1"/>
  <c r="Y261" i="4"/>
  <c r="Y267" i="4"/>
  <c r="Q400" i="4"/>
  <c r="W357" i="4"/>
  <c r="V304" i="4"/>
  <c r="Y130" i="4"/>
  <c r="F35" i="19"/>
  <c r="F79" i="19"/>
  <c r="H396" i="19"/>
  <c r="Q358" i="4"/>
  <c r="D311" i="19"/>
  <c r="D302" i="19" s="1"/>
  <c r="M355" i="19"/>
  <c r="L37" i="19"/>
  <c r="D396" i="19"/>
  <c r="U315" i="4"/>
  <c r="H310" i="19"/>
  <c r="Q84" i="4"/>
  <c r="F78" i="19"/>
  <c r="U358" i="4"/>
  <c r="M351" i="19"/>
  <c r="L215" i="19"/>
  <c r="V214" i="4"/>
  <c r="K220" i="19"/>
  <c r="U215" i="4"/>
  <c r="K177" i="19"/>
  <c r="Q169" i="4"/>
  <c r="K216" i="19"/>
  <c r="Y128" i="4"/>
  <c r="W355" i="4"/>
  <c r="W351" i="4"/>
  <c r="E352" i="19"/>
  <c r="E347" i="19" s="1"/>
  <c r="R351" i="4"/>
  <c r="L350" i="19"/>
  <c r="Y399" i="4"/>
  <c r="G399" i="19"/>
  <c r="V221" i="4"/>
  <c r="W85" i="4"/>
  <c r="K87" i="19"/>
  <c r="T130" i="4"/>
  <c r="I130" i="19"/>
  <c r="N309" i="19"/>
  <c r="Y306" i="4"/>
  <c r="W311" i="4"/>
  <c r="L313" i="19"/>
  <c r="W172" i="4"/>
  <c r="S357" i="4"/>
  <c r="T83" i="4"/>
  <c r="Q225" i="4"/>
  <c r="S130" i="4"/>
  <c r="X131" i="4"/>
  <c r="X175" i="4"/>
  <c r="W315" i="4"/>
  <c r="V310" i="4"/>
  <c r="R40" i="4"/>
  <c r="T174" i="4"/>
  <c r="Y80" i="4"/>
  <c r="I216" i="19"/>
  <c r="L265" i="19"/>
  <c r="K179" i="19"/>
  <c r="O401" i="4"/>
  <c r="O223" i="4"/>
  <c r="C352" i="19"/>
  <c r="P306" i="4"/>
  <c r="P180" i="4"/>
  <c r="Q353" i="4"/>
  <c r="E269" i="19"/>
  <c r="R263" i="4"/>
  <c r="R219" i="4"/>
  <c r="C87" i="19"/>
  <c r="F82" i="19"/>
  <c r="T82" i="4"/>
  <c r="U305" i="4"/>
  <c r="K33" i="19"/>
  <c r="W38" i="4"/>
  <c r="W402" i="4"/>
  <c r="M352" i="19"/>
  <c r="R355" i="4"/>
  <c r="N219" i="19"/>
  <c r="T222" i="4"/>
  <c r="I258" i="19"/>
  <c r="R259" i="4"/>
  <c r="V40" i="4"/>
  <c r="M33" i="19"/>
  <c r="N127" i="19"/>
  <c r="T131" i="4"/>
  <c r="I34" i="19"/>
  <c r="R38" i="4"/>
  <c r="H172" i="19"/>
  <c r="V172" i="4"/>
  <c r="T221" i="4"/>
  <c r="C222" i="19"/>
  <c r="S314" i="4"/>
  <c r="E306" i="19"/>
  <c r="R128" i="4"/>
  <c r="I124" i="19"/>
  <c r="R398" i="4"/>
  <c r="Q224" i="4"/>
  <c r="F214" i="19"/>
  <c r="W350" i="4"/>
  <c r="M308" i="19"/>
  <c r="Y349" i="4"/>
  <c r="W305" i="4"/>
  <c r="S265" i="4"/>
  <c r="M261" i="19"/>
  <c r="J217" i="19"/>
  <c r="J212" i="19" s="1"/>
  <c r="T218" i="4"/>
  <c r="Y85" i="4"/>
  <c r="E87" i="19"/>
  <c r="T357" i="4"/>
  <c r="H358" i="19"/>
  <c r="S312" i="4"/>
  <c r="S133" i="4"/>
  <c r="S268" i="4"/>
  <c r="H400" i="19"/>
  <c r="N39" i="19"/>
  <c r="L224" i="19"/>
  <c r="R225" i="4"/>
  <c r="T180" i="4"/>
  <c r="M171" i="19"/>
  <c r="H394" i="19"/>
  <c r="T398" i="4"/>
  <c r="S80" i="4"/>
  <c r="M89" i="19"/>
  <c r="K312" i="19"/>
  <c r="K302" i="19" s="1"/>
  <c r="T308" i="4"/>
  <c r="C265" i="19"/>
  <c r="V266" i="4"/>
  <c r="I213" i="19"/>
  <c r="U223" i="4"/>
  <c r="G173" i="19"/>
  <c r="V173" i="4"/>
  <c r="I175" i="19"/>
  <c r="T179" i="4"/>
  <c r="E177" i="19"/>
  <c r="V176" i="4"/>
  <c r="V267" i="4"/>
  <c r="G269" i="19"/>
  <c r="V401" i="4"/>
  <c r="N393" i="19"/>
  <c r="U259" i="4"/>
  <c r="F258" i="19"/>
  <c r="F257" i="19" s="1"/>
  <c r="H216" i="19"/>
  <c r="T217" i="4"/>
  <c r="S169" i="4"/>
  <c r="H177" i="19"/>
  <c r="W178" i="4"/>
  <c r="J179" i="19"/>
  <c r="L176" i="19"/>
  <c r="Q171" i="4"/>
  <c r="L261" i="19"/>
  <c r="Y265" i="4"/>
  <c r="Y79" i="4"/>
  <c r="Y89" i="4"/>
  <c r="H82" i="19"/>
  <c r="S354" i="4"/>
  <c r="J348" i="19"/>
  <c r="O35" i="4"/>
  <c r="O398" i="4"/>
  <c r="O180" i="4"/>
  <c r="V125" i="4"/>
  <c r="Q401" i="4"/>
  <c r="P130" i="4"/>
  <c r="V128" i="4"/>
  <c r="J124" i="19"/>
  <c r="H268" i="19"/>
  <c r="T266" i="4"/>
  <c r="F215" i="19"/>
  <c r="S350" i="4"/>
  <c r="F178" i="19"/>
  <c r="O178" i="19" s="1"/>
  <c r="T177" i="4"/>
  <c r="L84" i="19"/>
  <c r="S88" i="4"/>
  <c r="V83" i="4"/>
  <c r="E88" i="19"/>
  <c r="O44" i="4"/>
  <c r="X219" i="4"/>
  <c r="Q405" i="4"/>
  <c r="X353" i="4"/>
  <c r="S173" i="4"/>
  <c r="O42" i="4"/>
  <c r="V178" i="4"/>
  <c r="X179" i="4"/>
  <c r="Q266" i="4"/>
  <c r="T400" i="4"/>
  <c r="V354" i="4"/>
  <c r="X310" i="4"/>
  <c r="X308" i="4"/>
  <c r="S267" i="4"/>
  <c r="R395" i="4"/>
  <c r="P262" i="4"/>
  <c r="Q260" i="4"/>
  <c r="P88" i="4"/>
  <c r="T127" i="4"/>
  <c r="Y405" i="4"/>
  <c r="Y38" i="4"/>
  <c r="Y260" i="4"/>
  <c r="O360" i="4"/>
  <c r="P84" i="4"/>
  <c r="P87" i="4"/>
  <c r="P224" i="4"/>
  <c r="P355" i="4"/>
  <c r="T133" i="4"/>
  <c r="Q270" i="4"/>
  <c r="Y263" i="4"/>
  <c r="U264" i="4"/>
  <c r="V264" i="4"/>
  <c r="R304" i="4"/>
  <c r="E216" i="19"/>
  <c r="F402" i="19"/>
  <c r="O402" i="19" s="1"/>
  <c r="S402" i="4"/>
  <c r="G403" i="19"/>
  <c r="U309" i="4"/>
  <c r="N306" i="19"/>
  <c r="V84" i="4"/>
  <c r="E222" i="19"/>
  <c r="W404" i="4"/>
  <c r="W222" i="4"/>
  <c r="S304" i="4"/>
  <c r="P264" i="4"/>
  <c r="Y86" i="4"/>
  <c r="P314" i="4"/>
  <c r="P218" i="4"/>
  <c r="U214" i="4"/>
  <c r="Q135" i="4"/>
  <c r="V349" i="4"/>
  <c r="S305" i="4"/>
  <c r="V308" i="4"/>
  <c r="V85" i="4"/>
  <c r="P217" i="4"/>
  <c r="Y124" i="4"/>
  <c r="Y354" i="4"/>
  <c r="V90" i="4"/>
  <c r="U36" i="4"/>
  <c r="T309" i="4"/>
  <c r="T85" i="4"/>
  <c r="U88" i="4"/>
  <c r="U81" i="4"/>
  <c r="H386" i="19"/>
  <c r="S245" i="4"/>
  <c r="T254" i="4"/>
  <c r="M65" i="19"/>
  <c r="G245" i="19"/>
  <c r="H249" i="19"/>
  <c r="M158" i="19"/>
  <c r="O387" i="4"/>
  <c r="X384" i="4"/>
  <c r="P74" i="4"/>
  <c r="P109" i="4"/>
  <c r="X64" i="4"/>
  <c r="Q111" i="4"/>
  <c r="G296" i="19"/>
  <c r="R295" i="4"/>
  <c r="L157" i="19"/>
  <c r="M389" i="19"/>
  <c r="X252" i="4"/>
  <c r="V160" i="4"/>
  <c r="X381" i="4"/>
  <c r="P207" i="4"/>
  <c r="G208" i="19"/>
  <c r="G197" i="19" s="1"/>
  <c r="T339" i="4"/>
  <c r="W157" i="4"/>
  <c r="W246" i="4"/>
  <c r="U164" i="4"/>
  <c r="O120" i="4"/>
  <c r="S247" i="4"/>
  <c r="X73" i="4"/>
  <c r="X112" i="4"/>
  <c r="S75" i="4"/>
  <c r="U336" i="4"/>
  <c r="P160" i="4"/>
  <c r="T115" i="4"/>
  <c r="T155" i="4"/>
  <c r="K113" i="19"/>
  <c r="K107" i="19" s="1"/>
  <c r="K157" i="19"/>
  <c r="O385" i="4"/>
  <c r="G252" i="19"/>
  <c r="P382" i="4"/>
  <c r="D384" i="19"/>
  <c r="D295" i="19"/>
  <c r="Q290" i="4"/>
  <c r="N252" i="19"/>
  <c r="N242" i="19" s="1"/>
  <c r="I336" i="19"/>
  <c r="R246" i="4"/>
  <c r="C72" i="19"/>
  <c r="R165" i="4"/>
  <c r="T300" i="4"/>
  <c r="C64" i="19"/>
  <c r="U343" i="4"/>
  <c r="K209" i="19"/>
  <c r="F290" i="19"/>
  <c r="Y157" i="4"/>
  <c r="X74" i="4"/>
  <c r="X385" i="4"/>
  <c r="V111" i="4"/>
  <c r="T250" i="4"/>
  <c r="Y249" i="4"/>
  <c r="Y203" i="4"/>
  <c r="O157" i="4"/>
  <c r="J71" i="19"/>
  <c r="C296" i="19"/>
  <c r="Q119" i="4"/>
  <c r="Q296" i="4"/>
  <c r="H154" i="19"/>
  <c r="L112" i="19"/>
  <c r="I243" i="19"/>
  <c r="S116" i="4"/>
  <c r="T67" i="4"/>
  <c r="V336" i="4"/>
  <c r="V210" i="4"/>
  <c r="W297" i="4"/>
  <c r="W296" i="4"/>
  <c r="X298" i="4"/>
  <c r="T163" i="4"/>
  <c r="W161" i="4"/>
  <c r="T386" i="4"/>
  <c r="T69" i="4"/>
  <c r="Y159" i="4"/>
  <c r="X206" i="4"/>
  <c r="W109" i="4"/>
  <c r="S209" i="4"/>
  <c r="O295" i="4"/>
  <c r="X205" i="4"/>
  <c r="O294" i="4"/>
  <c r="X294" i="4"/>
  <c r="V119" i="4"/>
  <c r="X162" i="4"/>
  <c r="O254" i="4"/>
  <c r="P246" i="4"/>
  <c r="R203" i="4"/>
  <c r="P342" i="4"/>
  <c r="P338" i="4"/>
  <c r="P203" i="4"/>
  <c r="P291" i="4"/>
  <c r="Q109" i="4"/>
  <c r="M113" i="19"/>
  <c r="S159" i="4"/>
  <c r="F293" i="19"/>
  <c r="U110" i="4"/>
  <c r="D389" i="19"/>
  <c r="V384" i="4"/>
  <c r="T157" i="4"/>
  <c r="X374" i="4"/>
  <c r="V188" i="4"/>
  <c r="P326" i="4"/>
  <c r="X326" i="4"/>
  <c r="S184" i="4"/>
  <c r="T50" i="4"/>
  <c r="T191" i="4"/>
  <c r="O275" i="4"/>
  <c r="P231" i="4"/>
  <c r="S374" i="4"/>
  <c r="I185" i="19"/>
  <c r="J273" i="19"/>
  <c r="W275" i="4"/>
  <c r="Y13" i="4"/>
  <c r="C184" i="19"/>
  <c r="F187" i="19"/>
  <c r="S370" i="4"/>
  <c r="H369" i="19"/>
  <c r="Q145" i="4"/>
  <c r="Q192" i="4"/>
  <c r="N282" i="19"/>
  <c r="M275" i="19"/>
  <c r="U285" i="4"/>
  <c r="N48" i="19"/>
  <c r="S326" i="4"/>
  <c r="O364" i="4"/>
  <c r="P102" i="4"/>
  <c r="O240" i="4"/>
  <c r="F275" i="19"/>
  <c r="N368" i="19"/>
  <c r="Q184" i="4"/>
  <c r="Q328" i="4"/>
  <c r="K55" i="19"/>
  <c r="S147" i="4"/>
  <c r="S146" i="4"/>
  <c r="T146" i="4"/>
  <c r="R366" i="4"/>
  <c r="O147" i="4"/>
  <c r="V8" i="4"/>
  <c r="T322" i="4"/>
  <c r="S148" i="4"/>
  <c r="T13" i="4"/>
  <c r="O187" i="4"/>
  <c r="V237" i="4"/>
  <c r="Q229" i="4"/>
  <c r="W329" i="4"/>
  <c r="P8" i="4"/>
  <c r="Y230" i="4"/>
  <c r="O373" i="4"/>
  <c r="O371" i="4"/>
  <c r="P281" i="4"/>
  <c r="P187" i="4"/>
  <c r="P145" i="4"/>
  <c r="W374" i="4"/>
  <c r="W365" i="4"/>
  <c r="S375" i="4"/>
  <c r="Q148" i="4"/>
  <c r="K139" i="19"/>
  <c r="K327" i="19"/>
  <c r="S187" i="4"/>
  <c r="S105" i="4"/>
  <c r="H238" i="19"/>
  <c r="I274" i="19"/>
  <c r="T319" i="4"/>
  <c r="T274" i="4"/>
  <c r="D230" i="19"/>
  <c r="U184" i="4"/>
  <c r="C191" i="19"/>
  <c r="X149" i="4"/>
  <c r="T54" i="4"/>
  <c r="L191" i="19"/>
  <c r="T235" i="4"/>
  <c r="J276" i="19"/>
  <c r="U60" i="4"/>
  <c r="T233" i="4"/>
  <c r="V238" i="4"/>
  <c r="S235" i="4"/>
  <c r="S13" i="4"/>
  <c r="V323" i="4"/>
  <c r="W328" i="4"/>
  <c r="T234" i="4"/>
  <c r="O284" i="4"/>
  <c r="O274" i="4"/>
  <c r="Q236" i="4"/>
  <c r="O145" i="4"/>
  <c r="O368" i="4"/>
  <c r="E364" i="19"/>
  <c r="I228" i="19"/>
  <c r="P324" i="4"/>
  <c r="U364" i="4"/>
  <c r="E194" i="19"/>
  <c r="Q194" i="19" s="1"/>
  <c r="F53" i="19"/>
  <c r="O53" i="19" s="1"/>
  <c r="E145" i="19"/>
  <c r="L185" i="19"/>
  <c r="U275" i="4"/>
  <c r="U149" i="4"/>
  <c r="M100" i="19"/>
  <c r="I283" i="19"/>
  <c r="D282" i="19"/>
  <c r="D272" i="19" s="1"/>
  <c r="V185" i="4"/>
  <c r="S284" i="4"/>
  <c r="S373" i="4"/>
  <c r="Y49" i="4"/>
  <c r="P57" i="4"/>
  <c r="X187" i="4"/>
  <c r="W274" i="4"/>
  <c r="V190" i="4"/>
  <c r="U239" i="4"/>
  <c r="U325" i="4"/>
  <c r="T53" i="4"/>
  <c r="R280" i="4"/>
  <c r="P96" i="4"/>
  <c r="P13" i="4"/>
  <c r="O325" i="4"/>
  <c r="T188" i="4"/>
  <c r="O192" i="4"/>
  <c r="T371" i="4"/>
  <c r="Q364" i="4"/>
  <c r="V373" i="4"/>
  <c r="G327" i="19"/>
  <c r="S58" i="4"/>
  <c r="I58" i="19"/>
  <c r="U284" i="4"/>
  <c r="H142" i="19"/>
  <c r="C104" i="19"/>
  <c r="V99" i="4"/>
  <c r="V59" i="4"/>
  <c r="Y5" i="4"/>
  <c r="Y319" i="4"/>
  <c r="O146" i="4"/>
  <c r="V404" i="4"/>
  <c r="P398" i="4"/>
  <c r="P405" i="4"/>
  <c r="C403" i="19"/>
  <c r="T402" i="4"/>
  <c r="K397" i="19"/>
  <c r="H401" i="19"/>
  <c r="V402" i="4"/>
  <c r="R400" i="4"/>
  <c r="J398" i="19"/>
  <c r="U401" i="4"/>
  <c r="O396" i="4"/>
  <c r="O403" i="4"/>
  <c r="S397" i="4"/>
  <c r="K394" i="19"/>
  <c r="P396" i="4"/>
  <c r="R401" i="4"/>
  <c r="R386" i="4"/>
  <c r="X383" i="4"/>
  <c r="Y370" i="4"/>
  <c r="S352" i="4"/>
  <c r="S337" i="4"/>
  <c r="S345" i="4"/>
  <c r="E334" i="19"/>
  <c r="T338" i="4"/>
  <c r="T343" i="4"/>
  <c r="P340" i="4"/>
  <c r="Q335" i="4"/>
  <c r="M335" i="19"/>
  <c r="R339" i="4"/>
  <c r="S335" i="4"/>
  <c r="S341" i="4"/>
  <c r="L333" i="19"/>
  <c r="U339" i="4"/>
  <c r="C338" i="19"/>
  <c r="M344" i="19"/>
  <c r="L334" i="19"/>
  <c r="Y342" i="4"/>
  <c r="R335" i="4"/>
  <c r="R338" i="4"/>
  <c r="T340" i="4"/>
  <c r="U341" i="4"/>
  <c r="T341" i="4"/>
  <c r="W336" i="4"/>
  <c r="C312" i="19"/>
  <c r="S306" i="4"/>
  <c r="T307" i="4"/>
  <c r="T312" i="4"/>
  <c r="U312" i="4"/>
  <c r="H311" i="19"/>
  <c r="R308" i="4"/>
  <c r="P305" i="4"/>
  <c r="T306" i="4"/>
  <c r="H295" i="19"/>
  <c r="E6" i="20" s="1"/>
  <c r="J294" i="19"/>
  <c r="O294" i="19" s="1"/>
  <c r="P284" i="4"/>
  <c r="V281" i="4"/>
  <c r="W261" i="4"/>
  <c r="U260" i="4"/>
  <c r="Q247" i="4"/>
  <c r="R254" i="4"/>
  <c r="K247" i="19"/>
  <c r="U247" i="4"/>
  <c r="V251" i="4"/>
  <c r="T249" i="4"/>
  <c r="V250" i="4"/>
  <c r="V244" i="4"/>
  <c r="P248" i="4"/>
  <c r="F244" i="19"/>
  <c r="J251" i="19"/>
  <c r="J242" i="19" s="1"/>
  <c r="G254" i="19"/>
  <c r="W245" i="4"/>
  <c r="T248" i="4"/>
  <c r="R248" i="4"/>
  <c r="Y254" i="4"/>
  <c r="W233" i="4"/>
  <c r="R240" i="4"/>
  <c r="S231" i="4"/>
  <c r="R234" i="4"/>
  <c r="O233" i="4"/>
  <c r="L232" i="19"/>
  <c r="F229" i="19"/>
  <c r="Q229" i="19" s="1"/>
  <c r="U238" i="4"/>
  <c r="V232" i="4"/>
  <c r="T230" i="4"/>
  <c r="O231" i="4"/>
  <c r="C237" i="19"/>
  <c r="S238" i="4"/>
  <c r="N237" i="19"/>
  <c r="G236" i="19"/>
  <c r="W237" i="4"/>
  <c r="X232" i="4"/>
  <c r="U235" i="4"/>
  <c r="R239" i="4"/>
  <c r="U229" i="4"/>
  <c r="H237" i="19"/>
  <c r="W229" i="4"/>
  <c r="P237" i="4"/>
  <c r="R237" i="4"/>
  <c r="O234" i="4"/>
  <c r="V231" i="4"/>
  <c r="R220" i="4"/>
  <c r="T209" i="4"/>
  <c r="V192" i="4"/>
  <c r="Q173" i="4"/>
  <c r="S174" i="4"/>
  <c r="F176" i="19"/>
  <c r="G169" i="19"/>
  <c r="S180" i="4"/>
  <c r="R169" i="4"/>
  <c r="G179" i="19"/>
  <c r="K169" i="19"/>
  <c r="R179" i="4"/>
  <c r="D173" i="19"/>
  <c r="U171" i="4"/>
  <c r="P171" i="4"/>
  <c r="V179" i="4"/>
  <c r="W173" i="4"/>
  <c r="V177" i="4"/>
  <c r="T170" i="4"/>
  <c r="S179" i="4"/>
  <c r="S177" i="4"/>
  <c r="S176" i="4"/>
  <c r="K173" i="19"/>
  <c r="N171" i="19"/>
  <c r="N167" i="19" s="1"/>
  <c r="R171" i="4"/>
  <c r="P163" i="4"/>
  <c r="N157" i="19"/>
  <c r="V164" i="4"/>
  <c r="O158" i="4"/>
  <c r="O159" i="4"/>
  <c r="W165" i="4"/>
  <c r="D156" i="19"/>
  <c r="M153" i="19"/>
  <c r="D159" i="19"/>
  <c r="K156" i="19"/>
  <c r="T161" i="4"/>
  <c r="D153" i="19"/>
  <c r="U159" i="4"/>
  <c r="V154" i="4"/>
  <c r="W162" i="4"/>
  <c r="S155" i="4"/>
  <c r="S158" i="4"/>
  <c r="X160" i="4"/>
  <c r="Y165" i="4"/>
  <c r="P155" i="4"/>
  <c r="P157" i="4"/>
  <c r="Q162" i="4"/>
  <c r="M154" i="19"/>
  <c r="O142" i="4"/>
  <c r="O143" i="4"/>
  <c r="G141" i="19"/>
  <c r="R150" i="4"/>
  <c r="M140" i="19"/>
  <c r="P149" i="4"/>
  <c r="U145" i="4"/>
  <c r="R146" i="4"/>
  <c r="T140" i="4"/>
  <c r="S141" i="4"/>
  <c r="O144" i="4"/>
  <c r="S140" i="4"/>
  <c r="S150" i="4"/>
  <c r="S142" i="4"/>
  <c r="T139" i="4"/>
  <c r="W148" i="4"/>
  <c r="P125" i="4"/>
  <c r="V112" i="4"/>
  <c r="V97" i="4"/>
  <c r="C103" i="19"/>
  <c r="Q103" i="19" s="1"/>
  <c r="M97" i="19"/>
  <c r="Q95" i="4"/>
  <c r="W94" i="4"/>
  <c r="E97" i="19"/>
  <c r="V103" i="4"/>
  <c r="O99" i="4"/>
  <c r="W96" i="4"/>
  <c r="J101" i="19"/>
  <c r="F102" i="19"/>
  <c r="R99" i="4"/>
  <c r="T98" i="4"/>
  <c r="U101" i="4"/>
  <c r="E102" i="19"/>
  <c r="X98" i="4"/>
  <c r="R98" i="4"/>
  <c r="Y101" i="4"/>
  <c r="V94" i="4"/>
  <c r="W99" i="4"/>
  <c r="R96" i="4"/>
  <c r="V98" i="4"/>
  <c r="W97" i="4"/>
  <c r="P95" i="4"/>
  <c r="T95" i="4"/>
  <c r="Y97" i="4"/>
  <c r="E100" i="19"/>
  <c r="R102" i="4"/>
  <c r="R104" i="4"/>
  <c r="N83" i="19"/>
  <c r="L79" i="19"/>
  <c r="M83" i="19"/>
  <c r="L82" i="19"/>
  <c r="E86" i="19"/>
  <c r="J84" i="19"/>
  <c r="T90" i="4"/>
  <c r="U89" i="4"/>
  <c r="P79" i="4"/>
  <c r="T89" i="4"/>
  <c r="U86" i="4"/>
  <c r="V86" i="4"/>
  <c r="T81" i="4"/>
  <c r="P82" i="4"/>
  <c r="R86" i="4"/>
  <c r="R80" i="4"/>
  <c r="T70" i="4"/>
  <c r="T74" i="4"/>
  <c r="Q69" i="4"/>
  <c r="T73" i="4"/>
  <c r="Q72" i="4"/>
  <c r="S69" i="4"/>
  <c r="T71" i="4"/>
  <c r="W60" i="4"/>
  <c r="T55" i="4"/>
  <c r="Q54" i="4"/>
  <c r="E48" i="19"/>
  <c r="U59" i="4"/>
  <c r="Q51" i="4"/>
  <c r="S59" i="4"/>
  <c r="D59" i="19"/>
  <c r="P52" i="4"/>
  <c r="W52" i="4"/>
  <c r="V54" i="4"/>
  <c r="X56" i="4"/>
  <c r="T56" i="4"/>
  <c r="E57" i="19"/>
  <c r="G57" i="19"/>
  <c r="P53" i="4"/>
  <c r="Q55" i="4"/>
  <c r="D50" i="19"/>
  <c r="E56" i="19"/>
  <c r="S49" i="4"/>
  <c r="S54" i="4"/>
  <c r="T58" i="4"/>
  <c r="T59" i="4"/>
  <c r="K57" i="19"/>
  <c r="C49" i="19"/>
  <c r="V60" i="4"/>
  <c r="W54" i="4"/>
  <c r="U51" i="4"/>
  <c r="Y57" i="4"/>
  <c r="I59" i="19"/>
  <c r="O56" i="4"/>
  <c r="T49" i="4"/>
  <c r="R51" i="4"/>
  <c r="S53" i="4"/>
  <c r="V53" i="4"/>
  <c r="O52" i="4"/>
  <c r="X59" i="4"/>
  <c r="K58" i="19"/>
  <c r="V52" i="4"/>
  <c r="W56" i="4"/>
  <c r="P54" i="4"/>
  <c r="P9" i="4"/>
  <c r="P11" i="4"/>
  <c r="O6" i="4"/>
  <c r="O15" i="4"/>
  <c r="O13" i="4"/>
  <c r="O218" i="4"/>
  <c r="I303" i="19"/>
  <c r="F129" i="19"/>
  <c r="O338" i="4"/>
  <c r="O289" i="4"/>
  <c r="O382" i="4"/>
  <c r="O251" i="4"/>
  <c r="O199" i="4"/>
  <c r="O210" i="4"/>
  <c r="O155" i="4"/>
  <c r="C292" i="19"/>
  <c r="O383" i="4"/>
  <c r="O342" i="4"/>
  <c r="O384" i="4"/>
  <c r="H340" i="19"/>
  <c r="I388" i="19"/>
  <c r="O345" i="4"/>
  <c r="O334" i="4"/>
  <c r="O67" i="4"/>
  <c r="E204" i="19"/>
  <c r="O255" i="4"/>
  <c r="O139" i="4"/>
  <c r="O319" i="4"/>
  <c r="M284" i="19"/>
  <c r="G407" i="19"/>
  <c r="Y65" i="4"/>
  <c r="Y387" i="4"/>
  <c r="Y201" i="4"/>
  <c r="Y158" i="4"/>
  <c r="Y200" i="4"/>
  <c r="Y244" i="4"/>
  <c r="Y251" i="4"/>
  <c r="Y385" i="4"/>
  <c r="Y115" i="4"/>
  <c r="Y74" i="4"/>
  <c r="Y237" i="4"/>
  <c r="Y94" i="4"/>
  <c r="Y238" i="4"/>
  <c r="Y186" i="4"/>
  <c r="Y52" i="4"/>
  <c r="Y236" i="4"/>
  <c r="I367" i="19"/>
  <c r="Y371" i="4"/>
  <c r="M364" i="19"/>
  <c r="Y142" i="4"/>
  <c r="Y146" i="4"/>
  <c r="Y56" i="4"/>
  <c r="Y322" i="4"/>
  <c r="X359" i="4"/>
  <c r="X208" i="4"/>
  <c r="X115" i="4"/>
  <c r="X199" i="4"/>
  <c r="X209" i="4"/>
  <c r="X164" i="4"/>
  <c r="X67" i="4"/>
  <c r="X70" i="4"/>
  <c r="X254" i="4"/>
  <c r="X159" i="4"/>
  <c r="X116" i="4"/>
  <c r="X157" i="4"/>
  <c r="K254" i="19"/>
  <c r="U87" i="4"/>
  <c r="W310" i="4"/>
  <c r="W267" i="4"/>
  <c r="W371" i="4"/>
  <c r="W279" i="4"/>
  <c r="W10" i="4"/>
  <c r="V88" i="4"/>
  <c r="V80" i="4"/>
  <c r="V382" i="4"/>
  <c r="V206" i="4"/>
  <c r="V337" i="4"/>
  <c r="V73" i="4"/>
  <c r="V65" i="4"/>
  <c r="V248" i="4"/>
  <c r="V120" i="4"/>
  <c r="V388" i="4"/>
  <c r="V379" i="4"/>
  <c r="V386" i="4"/>
  <c r="V247" i="4"/>
  <c r="V156" i="4"/>
  <c r="V204" i="4"/>
  <c r="V159" i="4"/>
  <c r="V345" i="4"/>
  <c r="L199" i="19"/>
  <c r="O199" i="19" s="1"/>
  <c r="V165" i="4"/>
  <c r="K340" i="19"/>
  <c r="M114" i="19"/>
  <c r="N109" i="19"/>
  <c r="I70" i="19"/>
  <c r="V201" i="4"/>
  <c r="V339" i="4"/>
  <c r="V57" i="4"/>
  <c r="C283" i="19"/>
  <c r="F277" i="19"/>
  <c r="V230" i="4"/>
  <c r="V240" i="4"/>
  <c r="V147" i="4"/>
  <c r="V144" i="4"/>
  <c r="V235" i="4"/>
  <c r="V239" i="4"/>
  <c r="V274" i="4"/>
  <c r="V283" i="4"/>
  <c r="V49" i="4"/>
  <c r="V279" i="4"/>
  <c r="V5" i="4"/>
  <c r="V15" i="4"/>
  <c r="U175" i="4"/>
  <c r="U400" i="4"/>
  <c r="U350" i="4"/>
  <c r="U268" i="4"/>
  <c r="U398" i="4"/>
  <c r="C127" i="19"/>
  <c r="J262" i="19"/>
  <c r="U310" i="4"/>
  <c r="U224" i="4"/>
  <c r="H36" i="19"/>
  <c r="U42" i="4"/>
  <c r="C400" i="19"/>
  <c r="I353" i="19"/>
  <c r="U353" i="4"/>
  <c r="U220" i="4"/>
  <c r="L83" i="19"/>
  <c r="L404" i="19"/>
  <c r="U397" i="4"/>
  <c r="L174" i="19"/>
  <c r="U265" i="4"/>
  <c r="U249" i="4"/>
  <c r="U114" i="4"/>
  <c r="U379" i="4"/>
  <c r="N295" i="19"/>
  <c r="F202" i="19"/>
  <c r="K160" i="19"/>
  <c r="U75" i="4"/>
  <c r="U385" i="4"/>
  <c r="U297" i="4"/>
  <c r="U344" i="4"/>
  <c r="U246" i="4"/>
  <c r="U251" i="4"/>
  <c r="U338" i="4"/>
  <c r="U204" i="4"/>
  <c r="U387" i="4"/>
  <c r="L251" i="19"/>
  <c r="L242" i="19" s="1"/>
  <c r="U120" i="4"/>
  <c r="U248" i="4"/>
  <c r="U53" i="4"/>
  <c r="U52" i="4"/>
  <c r="U99" i="4"/>
  <c r="U4" i="4"/>
  <c r="U9" i="4"/>
  <c r="U10" i="4"/>
  <c r="U8" i="4"/>
  <c r="U6" i="4"/>
  <c r="U14" i="4"/>
  <c r="T263" i="4"/>
  <c r="T387" i="4"/>
  <c r="T297" i="4"/>
  <c r="T65" i="4"/>
  <c r="T66" i="4"/>
  <c r="T379" i="4"/>
  <c r="T294" i="4"/>
  <c r="T154" i="4"/>
  <c r="T64" i="4"/>
  <c r="T162" i="4"/>
  <c r="M341" i="19"/>
  <c r="E248" i="19"/>
  <c r="E242" i="19" s="1"/>
  <c r="N336" i="19"/>
  <c r="T345" i="4"/>
  <c r="T156" i="4"/>
  <c r="T390" i="4"/>
  <c r="T251" i="4"/>
  <c r="T247" i="4"/>
  <c r="T9" i="4"/>
  <c r="T11" i="4"/>
  <c r="T4" i="4"/>
  <c r="L119" i="19"/>
  <c r="R109" i="4"/>
  <c r="R114" i="4"/>
  <c r="Q114" i="4"/>
  <c r="P118" i="4"/>
  <c r="S215" i="4"/>
  <c r="S83" i="4"/>
  <c r="S270" i="4"/>
  <c r="S81" i="4"/>
  <c r="S263" i="4"/>
  <c r="S125" i="4"/>
  <c r="S358" i="4"/>
  <c r="S131" i="4"/>
  <c r="S261" i="4"/>
  <c r="S172" i="4"/>
  <c r="S216" i="4"/>
  <c r="S307" i="4"/>
  <c r="S355" i="4"/>
  <c r="S217" i="4"/>
  <c r="S85" i="4"/>
  <c r="S214" i="4"/>
  <c r="S360" i="4"/>
  <c r="S384" i="4"/>
  <c r="S299" i="4"/>
  <c r="S208" i="4"/>
  <c r="S387" i="4"/>
  <c r="S207" i="4"/>
  <c r="S154" i="4"/>
  <c r="C119" i="19"/>
  <c r="S70" i="4"/>
  <c r="S296" i="4"/>
  <c r="S110" i="4"/>
  <c r="L336" i="19"/>
  <c r="S139" i="4"/>
  <c r="S145" i="4"/>
  <c r="S230" i="4"/>
  <c r="S6" i="4"/>
  <c r="S15" i="4"/>
  <c r="H12" i="20"/>
  <c r="R328" i="4"/>
  <c r="R329" i="4"/>
  <c r="R290" i="4"/>
  <c r="R291" i="4"/>
  <c r="R299" i="4"/>
  <c r="L289" i="19"/>
  <c r="R298" i="4"/>
  <c r="J266" i="19"/>
  <c r="R266" i="4"/>
  <c r="R252" i="4"/>
  <c r="R245" i="4"/>
  <c r="R129" i="4"/>
  <c r="R126" i="4"/>
  <c r="R215" i="4"/>
  <c r="R397" i="4"/>
  <c r="R314" i="4"/>
  <c r="R84" i="4"/>
  <c r="J123" i="19"/>
  <c r="R261" i="4"/>
  <c r="R352" i="4"/>
  <c r="R35" i="4"/>
  <c r="R82" i="4"/>
  <c r="R402" i="4"/>
  <c r="R180" i="4"/>
  <c r="R45" i="4"/>
  <c r="R312" i="4"/>
  <c r="N86" i="19"/>
  <c r="R267" i="4"/>
  <c r="R264" i="4"/>
  <c r="R222" i="4"/>
  <c r="R156" i="4"/>
  <c r="R336" i="4"/>
  <c r="R300" i="4"/>
  <c r="R116" i="4"/>
  <c r="R113" i="4"/>
  <c r="R292" i="4"/>
  <c r="R159" i="4"/>
  <c r="M386" i="19"/>
  <c r="R118" i="4"/>
  <c r="R69" i="4"/>
  <c r="R249" i="4"/>
  <c r="R337" i="4"/>
  <c r="E344" i="19"/>
  <c r="R204" i="4"/>
  <c r="R112" i="4"/>
  <c r="R143" i="4"/>
  <c r="R233" i="4"/>
  <c r="R4" i="4"/>
  <c r="R7" i="4"/>
  <c r="R13" i="4"/>
  <c r="R15" i="4"/>
  <c r="D32" i="19"/>
  <c r="Q216" i="4"/>
  <c r="Q42" i="4"/>
  <c r="Q396" i="4"/>
  <c r="Q309" i="4"/>
  <c r="Q132" i="4"/>
  <c r="Q127" i="4"/>
  <c r="Q134" i="4"/>
  <c r="Q131" i="4"/>
  <c r="Q125" i="4"/>
  <c r="H215" i="19"/>
  <c r="Q220" i="4"/>
  <c r="M44" i="19"/>
  <c r="E218" i="19"/>
  <c r="Q394" i="4"/>
  <c r="Q87" i="4"/>
  <c r="Q397" i="4"/>
  <c r="Q265" i="4"/>
  <c r="Q175" i="4"/>
  <c r="Q113" i="4"/>
  <c r="Q385" i="4"/>
  <c r="Q207" i="4"/>
  <c r="Q75" i="4"/>
  <c r="Q163" i="4"/>
  <c r="Q297" i="4"/>
  <c r="Q248" i="4"/>
  <c r="Q253" i="4"/>
  <c r="Q295" i="4"/>
  <c r="Q250" i="4"/>
  <c r="Q159" i="4"/>
  <c r="F159" i="19"/>
  <c r="D254" i="19"/>
  <c r="L344" i="19"/>
  <c r="Q294" i="4"/>
  <c r="Q201" i="4"/>
  <c r="Q204" i="4"/>
  <c r="Q110" i="4"/>
  <c r="Q115" i="4"/>
  <c r="I252" i="19"/>
  <c r="Q112" i="4"/>
  <c r="Q370" i="4"/>
  <c r="Q12" i="4"/>
  <c r="Q9" i="4"/>
  <c r="Q14" i="4"/>
  <c r="Q6" i="4"/>
  <c r="Q5" i="4"/>
  <c r="Q15" i="4"/>
  <c r="Q4" i="4"/>
  <c r="Q8" i="4"/>
  <c r="Q11" i="4"/>
  <c r="U225" i="4"/>
  <c r="Y315" i="4"/>
  <c r="P216" i="4"/>
  <c r="P230" i="4"/>
  <c r="P229" i="4"/>
  <c r="P233" i="4"/>
  <c r="P240" i="4"/>
  <c r="P236" i="4"/>
  <c r="P239" i="4"/>
  <c r="P235" i="4"/>
  <c r="R216" i="4"/>
  <c r="R221" i="4"/>
  <c r="S221" i="4"/>
  <c r="V313" i="4"/>
  <c r="V307" i="4"/>
  <c r="O239" i="4"/>
  <c r="U216" i="4"/>
  <c r="T232" i="4"/>
  <c r="X216" i="4"/>
  <c r="S239" i="4"/>
  <c r="X236" i="4"/>
  <c r="U240" i="4"/>
  <c r="P234" i="4"/>
  <c r="W216" i="4"/>
  <c r="Y232" i="4"/>
  <c r="D235" i="19"/>
  <c r="O235" i="19" s="1"/>
  <c r="P222" i="4"/>
  <c r="F309" i="19"/>
  <c r="P304" i="4"/>
  <c r="Q315" i="4"/>
  <c r="R223" i="4"/>
  <c r="I310" i="19"/>
  <c r="V234" i="4"/>
  <c r="P315" i="4"/>
  <c r="P223" i="4"/>
  <c r="X313" i="4"/>
  <c r="O417" i="19"/>
  <c r="M407" i="19"/>
  <c r="L227" i="19"/>
  <c r="H92" i="19"/>
  <c r="P40" i="4"/>
  <c r="P133" i="4"/>
  <c r="M398" i="19"/>
  <c r="P220" i="4"/>
  <c r="D177" i="19"/>
  <c r="E130" i="19"/>
  <c r="E78" i="19"/>
  <c r="J176" i="19"/>
  <c r="P34" i="4"/>
  <c r="P38" i="4"/>
  <c r="N267" i="19"/>
  <c r="Q267" i="19" s="1"/>
  <c r="P179" i="4"/>
  <c r="P267" i="4"/>
  <c r="P127" i="4"/>
  <c r="P170" i="4"/>
  <c r="P44" i="4"/>
  <c r="P311" i="4"/>
  <c r="P335" i="4"/>
  <c r="P381" i="4"/>
  <c r="P111" i="4"/>
  <c r="P293" i="4"/>
  <c r="P112" i="4"/>
  <c r="P384" i="4"/>
  <c r="P390" i="4"/>
  <c r="P255" i="4"/>
  <c r="P56" i="4"/>
  <c r="P369" i="4"/>
  <c r="P195" i="4"/>
  <c r="I373" i="19"/>
  <c r="P371" i="4"/>
  <c r="P276" i="4"/>
  <c r="C54" i="19"/>
  <c r="Q54" i="19" s="1"/>
  <c r="H56" i="19"/>
  <c r="P98" i="4"/>
  <c r="P150" i="4"/>
  <c r="P186" i="4"/>
  <c r="T370" i="4"/>
  <c r="Q368" i="4"/>
  <c r="V375" i="4"/>
  <c r="V369" i="4"/>
  <c r="V371" i="4"/>
  <c r="O365" i="4"/>
  <c r="Q374" i="4"/>
  <c r="U368" i="4"/>
  <c r="P367" i="4"/>
  <c r="X368" i="4"/>
  <c r="I370" i="19"/>
  <c r="W366" i="4"/>
  <c r="Y367" i="4"/>
  <c r="R334" i="4"/>
  <c r="T342" i="4"/>
  <c r="U335" i="4"/>
  <c r="Y335" i="4"/>
  <c r="V343" i="4"/>
  <c r="V341" i="4"/>
  <c r="Y341" i="4"/>
  <c r="T284" i="4"/>
  <c r="V282" i="4"/>
  <c r="T279" i="4"/>
  <c r="V285" i="4"/>
  <c r="O282" i="4"/>
  <c r="Q285" i="4"/>
  <c r="L279" i="19"/>
  <c r="S262" i="4"/>
  <c r="S269" i="4"/>
  <c r="P259" i="4"/>
  <c r="R265" i="4"/>
  <c r="T268" i="4"/>
  <c r="T261" i="4"/>
  <c r="M259" i="19"/>
  <c r="Q259" i="19" s="1"/>
  <c r="O253" i="4"/>
  <c r="V246" i="4"/>
  <c r="X251" i="4"/>
  <c r="O246" i="4"/>
  <c r="O252" i="4"/>
  <c r="X245" i="4"/>
  <c r="X244" i="4"/>
  <c r="T253" i="4"/>
  <c r="P249" i="4"/>
  <c r="R250" i="4"/>
  <c r="Y224" i="4"/>
  <c r="V219" i="4"/>
  <c r="X222" i="4"/>
  <c r="O222" i="4"/>
  <c r="P215" i="4"/>
  <c r="T225" i="4"/>
  <c r="Y221" i="4"/>
  <c r="R190" i="4"/>
  <c r="U186" i="4"/>
  <c r="S190" i="4"/>
  <c r="O186" i="4"/>
  <c r="S189" i="4"/>
  <c r="O193" i="4"/>
  <c r="Y185" i="4"/>
  <c r="Y193" i="4"/>
  <c r="V189" i="4"/>
  <c r="R175" i="4"/>
  <c r="W169" i="4"/>
  <c r="W180" i="4"/>
  <c r="W177" i="4"/>
  <c r="T172" i="4"/>
  <c r="Q176" i="4"/>
  <c r="R172" i="4"/>
  <c r="U169" i="4"/>
  <c r="E175" i="19"/>
  <c r="X140" i="4"/>
  <c r="X147" i="4"/>
  <c r="V146" i="4"/>
  <c r="K149" i="19"/>
  <c r="W147" i="4"/>
  <c r="Y148" i="4"/>
  <c r="V143" i="4"/>
  <c r="W111" i="4"/>
  <c r="W117" i="4"/>
  <c r="O111" i="4"/>
  <c r="V113" i="4"/>
  <c r="O118" i="4"/>
  <c r="T116" i="4"/>
  <c r="X117" i="4"/>
  <c r="R117" i="4"/>
  <c r="U103" i="4"/>
  <c r="Y95" i="4"/>
  <c r="P103" i="4"/>
  <c r="N93" i="19"/>
  <c r="V96" i="4"/>
  <c r="T60" i="4"/>
  <c r="X54" i="4"/>
  <c r="S55" i="4"/>
  <c r="X55" i="4"/>
  <c r="J58" i="19"/>
  <c r="Y58" i="4"/>
  <c r="Q13" i="4"/>
  <c r="U12" i="4"/>
  <c r="S8" i="4"/>
  <c r="V12" i="4"/>
  <c r="S7" i="4"/>
  <c r="T12" i="4"/>
  <c r="R14" i="4"/>
  <c r="X14" i="4"/>
  <c r="U13" i="4"/>
  <c r="V6" i="4"/>
  <c r="S5" i="4"/>
  <c r="V338" i="4"/>
  <c r="J341" i="19"/>
  <c r="V295" i="4"/>
  <c r="M296" i="19"/>
  <c r="V224" i="4"/>
  <c r="D219" i="19"/>
  <c r="V330" i="4"/>
  <c r="M326" i="19"/>
  <c r="V294" i="4"/>
  <c r="H290" i="19"/>
  <c r="M342" i="19"/>
  <c r="V340" i="4"/>
  <c r="X100" i="4"/>
  <c r="U124" i="4"/>
  <c r="V253" i="4"/>
  <c r="Q402" i="4"/>
  <c r="T323" i="4"/>
  <c r="T118" i="4"/>
  <c r="U194" i="4"/>
  <c r="R367" i="4"/>
  <c r="T144" i="4"/>
  <c r="V131" i="4"/>
  <c r="V75" i="4"/>
  <c r="Q373" i="4"/>
  <c r="R268" i="4"/>
  <c r="W124" i="4"/>
  <c r="S224" i="4"/>
  <c r="S344" i="4"/>
  <c r="O330" i="4"/>
  <c r="X322" i="4"/>
  <c r="X350" i="4"/>
  <c r="P359" i="4"/>
  <c r="S342" i="4"/>
  <c r="O341" i="4"/>
  <c r="X327" i="4"/>
  <c r="P310" i="4"/>
  <c r="T298" i="4"/>
  <c r="R296" i="4"/>
  <c r="X177" i="4"/>
  <c r="P172" i="4"/>
  <c r="V162" i="4"/>
  <c r="Q150" i="4"/>
  <c r="O133" i="4"/>
  <c r="O103" i="4"/>
  <c r="T94" i="4"/>
  <c r="V101" i="4"/>
  <c r="W95" i="4"/>
  <c r="X79" i="4"/>
  <c r="O59" i="4"/>
  <c r="X207" i="4"/>
  <c r="V9" i="4"/>
  <c r="P400" i="4"/>
  <c r="X365" i="4"/>
  <c r="X371" i="4"/>
  <c r="V218" i="4"/>
  <c r="X142" i="4"/>
  <c r="R11" i="4"/>
  <c r="R9" i="4"/>
  <c r="R8" i="4"/>
  <c r="Y383" i="4"/>
  <c r="X266" i="4"/>
  <c r="U210" i="4"/>
  <c r="D293" i="19"/>
  <c r="M215" i="19"/>
  <c r="M212" i="19" s="1"/>
  <c r="U90" i="4"/>
  <c r="Y247" i="4"/>
  <c r="V141" i="4"/>
  <c r="E284" i="19"/>
  <c r="I50" i="19"/>
  <c r="V390" i="4"/>
  <c r="L343" i="19"/>
  <c r="V358" i="4"/>
  <c r="I359" i="19"/>
  <c r="E68" i="19"/>
  <c r="C394" i="19"/>
  <c r="X103" i="4"/>
  <c r="U293" i="4"/>
  <c r="U386" i="4"/>
  <c r="U156" i="4"/>
  <c r="V328" i="4"/>
  <c r="V148" i="4"/>
  <c r="V56" i="4"/>
  <c r="V142" i="4"/>
  <c r="V389" i="4"/>
  <c r="V334" i="4"/>
  <c r="V290" i="4"/>
  <c r="V298" i="4"/>
  <c r="V70" i="4"/>
  <c r="V82" i="4"/>
  <c r="V356" i="4"/>
  <c r="V311" i="4"/>
  <c r="V217" i="4"/>
  <c r="V400" i="4"/>
  <c r="W235" i="4"/>
  <c r="W281" i="4"/>
  <c r="X144" i="4"/>
  <c r="X325" i="4"/>
  <c r="Y59" i="4"/>
  <c r="E227" i="19"/>
  <c r="Q419" i="19"/>
  <c r="Y170" i="4"/>
  <c r="Y34" i="4"/>
  <c r="Y169" i="4"/>
  <c r="Y179" i="4"/>
  <c r="Y262" i="4"/>
  <c r="Y41" i="4"/>
  <c r="Y356" i="4"/>
  <c r="Y40" i="4"/>
  <c r="Y44" i="4"/>
  <c r="Y220" i="4"/>
  <c r="Y88" i="4"/>
  <c r="Y207" i="4"/>
  <c r="Y208" i="4"/>
  <c r="Y161" i="4"/>
  <c r="Y160" i="4"/>
  <c r="Y73" i="4"/>
  <c r="Y285" i="4"/>
  <c r="Y240" i="4"/>
  <c r="Y194" i="4"/>
  <c r="Y369" i="4"/>
  <c r="Y102" i="4"/>
  <c r="Y234" i="4"/>
  <c r="I152" i="19"/>
  <c r="F8" i="21"/>
  <c r="T381" i="4"/>
  <c r="T388" i="4"/>
  <c r="T385" i="4"/>
  <c r="T382" i="4"/>
  <c r="D242" i="19"/>
  <c r="W299" i="4"/>
  <c r="W298" i="4"/>
  <c r="Q414" i="19"/>
  <c r="X52" i="4"/>
  <c r="X191" i="4"/>
  <c r="X186" i="4"/>
  <c r="X192" i="4"/>
  <c r="X58" i="4"/>
  <c r="X324" i="4"/>
  <c r="X373" i="4"/>
  <c r="X369" i="4"/>
  <c r="X328" i="4"/>
  <c r="X233" i="4"/>
  <c r="X189" i="4"/>
  <c r="X234" i="4"/>
  <c r="X188" i="4"/>
  <c r="X185" i="4"/>
  <c r="X12" i="4"/>
  <c r="X367" i="4"/>
  <c r="X364" i="4"/>
  <c r="X238" i="4"/>
  <c r="X320" i="4"/>
  <c r="X102" i="4"/>
  <c r="X88" i="4"/>
  <c r="X84" i="4"/>
  <c r="X311" i="4"/>
  <c r="X309" i="4"/>
  <c r="X260" i="4"/>
  <c r="X134" i="4"/>
  <c r="X135" i="4"/>
  <c r="X176" i="4"/>
  <c r="X83" i="4"/>
  <c r="X338" i="4"/>
  <c r="X291" i="4"/>
  <c r="X379" i="4"/>
  <c r="H62" i="19"/>
  <c r="X200" i="4"/>
  <c r="X210" i="4"/>
  <c r="X163" i="4"/>
  <c r="X293" i="4"/>
  <c r="L47" i="19"/>
  <c r="G332" i="19"/>
  <c r="O418" i="19"/>
  <c r="Q305" i="19"/>
  <c r="X8" i="4"/>
  <c r="X4" i="4"/>
  <c r="X11" i="4"/>
  <c r="X15" i="4"/>
  <c r="X9" i="4"/>
  <c r="X6" i="4"/>
  <c r="X7" i="4"/>
  <c r="X5" i="4"/>
  <c r="O305" i="19"/>
  <c r="D317" i="19"/>
  <c r="O412" i="19"/>
  <c r="Q418" i="19"/>
  <c r="N407" i="19"/>
  <c r="O408" i="19"/>
  <c r="Q408" i="19"/>
  <c r="J407" i="19"/>
  <c r="Q323" i="19"/>
  <c r="W309" i="4"/>
  <c r="W158" i="4"/>
  <c r="W143" i="4"/>
  <c r="W150" i="4"/>
  <c r="W231" i="4"/>
  <c r="W51" i="4"/>
  <c r="W322" i="4"/>
  <c r="W324" i="4"/>
  <c r="W370" i="4"/>
  <c r="W55" i="4"/>
  <c r="W282" i="4"/>
  <c r="O233" i="19"/>
  <c r="O323" i="19"/>
  <c r="D407" i="19"/>
  <c r="E377" i="19"/>
  <c r="O325" i="19"/>
  <c r="Q233" i="19"/>
  <c r="W9" i="4"/>
  <c r="W6" i="4"/>
  <c r="W14" i="4"/>
  <c r="W11" i="4"/>
  <c r="W7" i="4"/>
  <c r="W34" i="4"/>
  <c r="H41" i="19"/>
  <c r="X66" i="4"/>
  <c r="M72" i="19"/>
  <c r="X87" i="4"/>
  <c r="N78" i="19"/>
  <c r="X97" i="4"/>
  <c r="L98" i="19"/>
  <c r="W163" i="4"/>
  <c r="H160" i="19"/>
  <c r="Y172" i="4"/>
  <c r="E172" i="19"/>
  <c r="Y209" i="4"/>
  <c r="L203" i="19"/>
  <c r="Y231" i="4"/>
  <c r="C230" i="19"/>
  <c r="Y292" i="4"/>
  <c r="I291" i="19"/>
  <c r="X349" i="4"/>
  <c r="F356" i="19"/>
  <c r="Y214" i="4"/>
  <c r="D215" i="19"/>
  <c r="Y334" i="4"/>
  <c r="C337" i="19"/>
  <c r="Y394" i="4"/>
  <c r="J404" i="19"/>
  <c r="W103" i="4"/>
  <c r="G93" i="19"/>
  <c r="P409" i="19"/>
  <c r="Y150" i="4"/>
  <c r="D149" i="19"/>
  <c r="D137" i="19" s="1"/>
  <c r="W171" i="4"/>
  <c r="I176" i="19"/>
  <c r="X201" i="4"/>
  <c r="D208" i="19"/>
  <c r="X214" i="4"/>
  <c r="C215" i="19"/>
  <c r="Y279" i="4"/>
  <c r="E273" i="19"/>
  <c r="X305" i="4"/>
  <c r="N312" i="19"/>
  <c r="X336" i="4"/>
  <c r="N334" i="19"/>
  <c r="Y379" i="4"/>
  <c r="N378" i="19"/>
  <c r="N377" i="19" s="1"/>
  <c r="X190" i="4"/>
  <c r="E191" i="19"/>
  <c r="K362" i="19"/>
  <c r="Y30" i="4"/>
  <c r="F22" i="19"/>
  <c r="Y27" i="4"/>
  <c r="N23" i="19"/>
  <c r="Y19" i="4"/>
  <c r="E24" i="19"/>
  <c r="Y26" i="4"/>
  <c r="D27" i="19"/>
  <c r="Y22" i="4"/>
  <c r="L19" i="19"/>
  <c r="Y20" i="4"/>
  <c r="M18" i="19"/>
  <c r="W29" i="4"/>
  <c r="M20" i="19"/>
  <c r="W27" i="4"/>
  <c r="I23" i="19"/>
  <c r="W23" i="4"/>
  <c r="G25" i="19"/>
  <c r="W26" i="4"/>
  <c r="C27" i="19"/>
  <c r="W22" i="4"/>
  <c r="F19" i="19"/>
  <c r="W20" i="4"/>
  <c r="L18" i="19"/>
  <c r="U21" i="4"/>
  <c r="U23" i="4"/>
  <c r="N25" i="19"/>
  <c r="M23" i="19"/>
  <c r="U27" i="4"/>
  <c r="E27" i="19"/>
  <c r="U26" i="4"/>
  <c r="U22" i="4"/>
  <c r="G19" i="19"/>
  <c r="F18" i="19"/>
  <c r="U20" i="4"/>
  <c r="S29" i="4"/>
  <c r="F20" i="19"/>
  <c r="J24" i="19"/>
  <c r="S19" i="4"/>
  <c r="S23" i="4"/>
  <c r="I25" i="19"/>
  <c r="H27" i="19"/>
  <c r="S26" i="4"/>
  <c r="S20" i="4"/>
  <c r="S22" i="4"/>
  <c r="C19" i="19"/>
  <c r="O29" i="4"/>
  <c r="C20" i="19"/>
  <c r="O25" i="4"/>
  <c r="F26" i="19"/>
  <c r="O30" i="4"/>
  <c r="I22" i="19"/>
  <c r="O28" i="4"/>
  <c r="N28" i="19"/>
  <c r="O24" i="4"/>
  <c r="K21" i="19"/>
  <c r="M29" i="19"/>
  <c r="O21" i="4"/>
  <c r="X43" i="4"/>
  <c r="K36" i="19"/>
  <c r="W334" i="4"/>
  <c r="H337" i="19"/>
  <c r="W289" i="4"/>
  <c r="N288" i="19"/>
  <c r="W225" i="4"/>
  <c r="G224" i="19"/>
  <c r="W139" i="4"/>
  <c r="H148" i="19"/>
  <c r="W105" i="4"/>
  <c r="D104" i="19"/>
  <c r="Y36" i="4"/>
  <c r="H35" i="19"/>
  <c r="W210" i="4"/>
  <c r="J209" i="19"/>
  <c r="W187" i="4"/>
  <c r="M185" i="19"/>
  <c r="X173" i="4"/>
  <c r="C173" i="19"/>
  <c r="X141" i="4"/>
  <c r="J138" i="19"/>
  <c r="X113" i="4"/>
  <c r="F118" i="19"/>
  <c r="X65" i="4"/>
  <c r="F63" i="19"/>
  <c r="X49" i="4"/>
  <c r="H50" i="19"/>
  <c r="Y225" i="4"/>
  <c r="K224" i="19"/>
  <c r="Y140" i="4"/>
  <c r="K141" i="19"/>
  <c r="X402" i="4"/>
  <c r="D403" i="19"/>
  <c r="X342" i="4"/>
  <c r="M338" i="19"/>
  <c r="Y276" i="4"/>
  <c r="K283" i="19"/>
  <c r="Y210" i="4"/>
  <c r="F209" i="19"/>
  <c r="X60" i="4"/>
  <c r="J57" i="19"/>
  <c r="X344" i="4"/>
  <c r="E333" i="19"/>
  <c r="X340" i="4"/>
  <c r="J342" i="19"/>
  <c r="Y320" i="4"/>
  <c r="M321" i="19"/>
  <c r="X280" i="4"/>
  <c r="H282" i="19"/>
  <c r="X274" i="4"/>
  <c r="N276" i="19"/>
  <c r="X283" i="4"/>
  <c r="F284" i="19"/>
  <c r="X235" i="4"/>
  <c r="I237" i="19"/>
  <c r="Y217" i="4"/>
  <c r="L216" i="19"/>
  <c r="X165" i="4"/>
  <c r="H162" i="19"/>
  <c r="X94" i="4"/>
  <c r="C101" i="19"/>
  <c r="Y113" i="4"/>
  <c r="E118" i="19"/>
  <c r="O118" i="19" s="1"/>
  <c r="Y98" i="4"/>
  <c r="L94" i="19"/>
  <c r="Y90" i="4"/>
  <c r="F85" i="19"/>
  <c r="Y75" i="4"/>
  <c r="G69" i="19"/>
  <c r="Y60" i="4"/>
  <c r="C57" i="19"/>
  <c r="H4" i="21" s="1"/>
  <c r="W276" i="4"/>
  <c r="L283" i="19"/>
  <c r="W314" i="4"/>
  <c r="C306" i="19"/>
  <c r="W200" i="4"/>
  <c r="D202" i="19"/>
  <c r="X295" i="4"/>
  <c r="F298" i="19"/>
  <c r="X285" i="4"/>
  <c r="J275" i="19"/>
  <c r="Y395" i="4"/>
  <c r="F394" i="19"/>
  <c r="Y45" i="4"/>
  <c r="G44" i="19"/>
  <c r="Y51" i="4"/>
  <c r="M49" i="19"/>
  <c r="Y111" i="4"/>
  <c r="G108" i="19"/>
  <c r="G107" i="19" s="1"/>
  <c r="Y141" i="4"/>
  <c r="H138" i="19"/>
  <c r="Y171" i="4"/>
  <c r="M176" i="19"/>
  <c r="J12" i="21" s="1"/>
  <c r="Y199" i="4"/>
  <c r="H207" i="19"/>
  <c r="Y215" i="4"/>
  <c r="C220" i="19"/>
  <c r="Y291" i="4"/>
  <c r="N293" i="19"/>
  <c r="Y345" i="4"/>
  <c r="I335" i="19"/>
  <c r="Y360" i="4"/>
  <c r="C353" i="19"/>
  <c r="Y397" i="4"/>
  <c r="C401" i="19"/>
  <c r="Y396" i="4"/>
  <c r="M395" i="19"/>
  <c r="E13" i="20" s="1"/>
  <c r="X24" i="4"/>
  <c r="J21" i="19"/>
  <c r="X28" i="4"/>
  <c r="I28" i="19"/>
  <c r="X21" i="4"/>
  <c r="L29" i="19"/>
  <c r="X30" i="4"/>
  <c r="E22" i="19"/>
  <c r="C23" i="19"/>
  <c r="X27" i="4"/>
  <c r="X23" i="4"/>
  <c r="F25" i="19"/>
  <c r="X39" i="4"/>
  <c r="I37" i="19"/>
  <c r="X42" i="4"/>
  <c r="M38" i="19"/>
  <c r="X89" i="4"/>
  <c r="J82" i="19"/>
  <c r="X86" i="4"/>
  <c r="K79" i="19"/>
  <c r="X119" i="4"/>
  <c r="N113" i="19"/>
  <c r="X174" i="4"/>
  <c r="H168" i="19"/>
  <c r="X345" i="4"/>
  <c r="C335" i="19"/>
  <c r="X357" i="4"/>
  <c r="L358" i="19"/>
  <c r="X398" i="4"/>
  <c r="I398" i="19"/>
  <c r="I392" i="19" s="1"/>
  <c r="W44" i="4"/>
  <c r="F34" i="19"/>
  <c r="W35" i="4"/>
  <c r="J43" i="19"/>
  <c r="W74" i="4"/>
  <c r="J65" i="19"/>
  <c r="W82" i="4"/>
  <c r="F88" i="19"/>
  <c r="W79" i="4"/>
  <c r="C83" i="19"/>
  <c r="W164" i="4"/>
  <c r="J158" i="19"/>
  <c r="W184" i="4"/>
  <c r="H183" i="19"/>
  <c r="W224" i="4"/>
  <c r="C214" i="19"/>
  <c r="W240" i="4"/>
  <c r="D236" i="19"/>
  <c r="W232" i="4"/>
  <c r="H234" i="19"/>
  <c r="W290" i="4"/>
  <c r="I296" i="19"/>
  <c r="W319" i="4"/>
  <c r="H329" i="19"/>
  <c r="O329" i="19" s="1"/>
  <c r="W335" i="4"/>
  <c r="N343" i="19"/>
  <c r="W360" i="4"/>
  <c r="N353" i="19"/>
  <c r="W390" i="4"/>
  <c r="I386" i="19"/>
  <c r="I377" i="19" s="1"/>
  <c r="V30" i="4"/>
  <c r="V28" i="4"/>
  <c r="G28" i="19"/>
  <c r="V29" i="4"/>
  <c r="H20" i="19"/>
  <c r="V20" i="4"/>
  <c r="C26" i="19"/>
  <c r="V25" i="4"/>
  <c r="V19" i="4"/>
  <c r="L24" i="19"/>
  <c r="T24" i="4"/>
  <c r="I21" i="19"/>
  <c r="T28" i="4"/>
  <c r="L28" i="19"/>
  <c r="T21" i="4"/>
  <c r="D29" i="19"/>
  <c r="T30" i="4"/>
  <c r="H22" i="19"/>
  <c r="T27" i="4"/>
  <c r="G23" i="19"/>
  <c r="T20" i="4"/>
  <c r="T23" i="4"/>
  <c r="C25" i="19"/>
  <c r="R24" i="4"/>
  <c r="F28" i="19"/>
  <c r="R28" i="4"/>
  <c r="R26" i="4"/>
  <c r="L22" i="19"/>
  <c r="R30" i="4"/>
  <c r="R25" i="4"/>
  <c r="K23" i="19"/>
  <c r="R27" i="4"/>
  <c r="Q23" i="4"/>
  <c r="M25" i="19"/>
  <c r="Q27" i="4"/>
  <c r="F23" i="19"/>
  <c r="N24" i="19"/>
  <c r="Q19" i="4"/>
  <c r="Q26" i="4"/>
  <c r="K27" i="19"/>
  <c r="Q22" i="4"/>
  <c r="E19" i="19"/>
  <c r="Q20" i="4"/>
  <c r="G18" i="19"/>
  <c r="P24" i="4"/>
  <c r="F27" i="19"/>
  <c r="P26" i="4"/>
  <c r="P21" i="4"/>
  <c r="P29" i="4"/>
  <c r="N20" i="19"/>
  <c r="P20" i="4"/>
  <c r="P19" i="4"/>
  <c r="C24" i="19"/>
  <c r="Y23" i="4"/>
  <c r="K25" i="19"/>
  <c r="Y29" i="4"/>
  <c r="I20" i="19"/>
  <c r="Y25" i="4"/>
  <c r="J26" i="19"/>
  <c r="Y28" i="4"/>
  <c r="C28" i="19"/>
  <c r="Y24" i="4"/>
  <c r="G21" i="19"/>
  <c r="Y21" i="4"/>
  <c r="H29" i="19"/>
  <c r="W25" i="4"/>
  <c r="N26" i="19"/>
  <c r="W19" i="4"/>
  <c r="H24" i="19"/>
  <c r="W30" i="4"/>
  <c r="J22" i="19"/>
  <c r="W28" i="4"/>
  <c r="E28" i="19"/>
  <c r="W24" i="4"/>
  <c r="D21" i="19"/>
  <c r="W21" i="4"/>
  <c r="K29" i="19"/>
  <c r="U30" i="4"/>
  <c r="D22" i="19"/>
  <c r="U29" i="4"/>
  <c r="L20" i="19"/>
  <c r="U19" i="4"/>
  <c r="U25" i="4"/>
  <c r="I26" i="19"/>
  <c r="U28" i="4"/>
  <c r="H28" i="19"/>
  <c r="U24" i="4"/>
  <c r="C21" i="19"/>
  <c r="S27" i="4"/>
  <c r="L23" i="19"/>
  <c r="S25" i="4"/>
  <c r="M26" i="19"/>
  <c r="S30" i="4"/>
  <c r="N22" i="19"/>
  <c r="K28" i="19"/>
  <c r="S28" i="4"/>
  <c r="S24" i="4"/>
  <c r="E21" i="19"/>
  <c r="G29" i="19"/>
  <c r="S21" i="4"/>
  <c r="O19" i="4"/>
  <c r="G24" i="19"/>
  <c r="O27" i="4"/>
  <c r="D23" i="19"/>
  <c r="O23" i="4"/>
  <c r="J27" i="19"/>
  <c r="O26" i="4"/>
  <c r="O22" i="4"/>
  <c r="H19" i="19"/>
  <c r="O20" i="4"/>
  <c r="E18" i="19"/>
  <c r="X38" i="4"/>
  <c r="G39" i="19"/>
  <c r="Y180" i="4"/>
  <c r="C171" i="19"/>
  <c r="W344" i="4"/>
  <c r="F333" i="19"/>
  <c r="W214" i="4"/>
  <c r="I215" i="19"/>
  <c r="W185" i="4"/>
  <c r="G189" i="19"/>
  <c r="W154" i="4"/>
  <c r="K163" i="19"/>
  <c r="Q163" i="19" s="1"/>
  <c r="W119" i="4"/>
  <c r="D113" i="19"/>
  <c r="W80" i="4"/>
  <c r="D89" i="19"/>
  <c r="W320" i="4"/>
  <c r="L321" i="19"/>
  <c r="O8" i="20" s="1"/>
  <c r="X225" i="4"/>
  <c r="D224" i="19"/>
  <c r="X223" i="4"/>
  <c r="E213" i="19"/>
  <c r="X158" i="4"/>
  <c r="D155" i="19"/>
  <c r="Q155" i="19" s="1"/>
  <c r="X150" i="4"/>
  <c r="G149" i="19"/>
  <c r="X104" i="4"/>
  <c r="N97" i="19"/>
  <c r="X85" i="4"/>
  <c r="M87" i="19"/>
  <c r="X75" i="4"/>
  <c r="E69" i="19"/>
  <c r="X50" i="4"/>
  <c r="M59" i="19"/>
  <c r="Y338" i="4"/>
  <c r="L341" i="19"/>
  <c r="Y277" i="4"/>
  <c r="G278" i="19"/>
  <c r="X170" i="4"/>
  <c r="M169" i="19"/>
  <c r="E12" i="21" s="1"/>
  <c r="X386" i="4"/>
  <c r="H388" i="19"/>
  <c r="W345" i="4"/>
  <c r="K335" i="19"/>
  <c r="X321" i="4"/>
  <c r="L319" i="19"/>
  <c r="F8" i="20" s="1"/>
  <c r="Y304" i="4"/>
  <c r="F304" i="19"/>
  <c r="Y289" i="4"/>
  <c r="L288" i="19"/>
  <c r="X275" i="4"/>
  <c r="K274" i="19"/>
  <c r="W284" i="4"/>
  <c r="N280" i="19"/>
  <c r="Y229" i="4"/>
  <c r="N238" i="19"/>
  <c r="W59" i="4"/>
  <c r="H55" i="19"/>
  <c r="Y50" i="4"/>
  <c r="H59" i="19"/>
  <c r="N4" i="21" s="1"/>
  <c r="X96" i="4"/>
  <c r="I95" i="19"/>
  <c r="X111" i="4"/>
  <c r="L108" i="19"/>
  <c r="Y112" i="4"/>
  <c r="L114" i="19"/>
  <c r="Y82" i="4"/>
  <c r="D88" i="19"/>
  <c r="Y68" i="4"/>
  <c r="N64" i="19"/>
  <c r="Y66" i="4"/>
  <c r="F72" i="19"/>
  <c r="W382" i="4"/>
  <c r="J380" i="19"/>
  <c r="W202" i="4"/>
  <c r="F200" i="19"/>
  <c r="X299" i="4"/>
  <c r="G297" i="19"/>
  <c r="X276" i="4"/>
  <c r="G283" i="19"/>
  <c r="W149" i="4"/>
  <c r="K142" i="19"/>
  <c r="Y81" i="4"/>
  <c r="C86" i="19"/>
  <c r="Y139" i="4"/>
  <c r="G148" i="19"/>
  <c r="Y156" i="4"/>
  <c r="K164" i="19"/>
  <c r="Y300" i="4"/>
  <c r="E292" i="19"/>
  <c r="Y337" i="4"/>
  <c r="N340" i="19"/>
  <c r="Y351" i="4"/>
  <c r="M350" i="19"/>
  <c r="Y382" i="4"/>
  <c r="M380" i="19"/>
  <c r="Y398" i="4"/>
  <c r="L398" i="19"/>
  <c r="X22" i="4"/>
  <c r="K19" i="19"/>
  <c r="X26" i="4"/>
  <c r="N27" i="19"/>
  <c r="X20" i="4"/>
  <c r="H18" i="19"/>
  <c r="X29" i="4"/>
  <c r="G20" i="19"/>
  <c r="X25" i="4"/>
  <c r="D26" i="19"/>
  <c r="X19" i="4"/>
  <c r="M24" i="19"/>
  <c r="X41" i="4"/>
  <c r="E40" i="19"/>
  <c r="X34" i="4"/>
  <c r="F41" i="19"/>
  <c r="X68" i="4"/>
  <c r="G64" i="19"/>
  <c r="X81" i="4"/>
  <c r="D86" i="19"/>
  <c r="X82" i="4"/>
  <c r="L88" i="19"/>
  <c r="X118" i="4"/>
  <c r="J109" i="19"/>
  <c r="X146" i="4"/>
  <c r="C145" i="19"/>
  <c r="X145" i="4"/>
  <c r="L140" i="19"/>
  <c r="L137" i="19" s="1"/>
  <c r="X202" i="4"/>
  <c r="C200" i="19"/>
  <c r="E14" i="21" s="1"/>
  <c r="X224" i="4"/>
  <c r="N214" i="19"/>
  <c r="X284" i="4"/>
  <c r="E280" i="19"/>
  <c r="X337" i="4"/>
  <c r="L340" i="19"/>
  <c r="X388" i="4"/>
  <c r="C382" i="19"/>
  <c r="X380" i="4"/>
  <c r="D387" i="19"/>
  <c r="X405" i="4"/>
  <c r="J397" i="19"/>
  <c r="W36" i="4"/>
  <c r="C35" i="19"/>
  <c r="W67" i="4"/>
  <c r="G71" i="19"/>
  <c r="W90" i="4"/>
  <c r="E85" i="19"/>
  <c r="W141" i="4"/>
  <c r="E138" i="19"/>
  <c r="W140" i="4"/>
  <c r="J141" i="19"/>
  <c r="W186" i="4"/>
  <c r="K192" i="19"/>
  <c r="W201" i="4"/>
  <c r="C208" i="19"/>
  <c r="W215" i="4"/>
  <c r="L220" i="19"/>
  <c r="W239" i="4"/>
  <c r="G239" i="19"/>
  <c r="W285" i="4"/>
  <c r="I275" i="19"/>
  <c r="W291" i="4"/>
  <c r="M293" i="19"/>
  <c r="W330" i="4"/>
  <c r="C326" i="19"/>
  <c r="W337" i="4"/>
  <c r="I340" i="19"/>
  <c r="W352" i="4"/>
  <c r="C354" i="19"/>
  <c r="G10" i="20" s="1"/>
  <c r="W349" i="4"/>
  <c r="M356" i="19"/>
  <c r="W389" i="4"/>
  <c r="G389" i="19"/>
  <c r="G377" i="19" s="1"/>
  <c r="W379" i="4"/>
  <c r="D378" i="19"/>
  <c r="E12" i="20" s="1"/>
  <c r="V26" i="4"/>
  <c r="I27" i="19"/>
  <c r="V21" i="4"/>
  <c r="V24" i="4"/>
  <c r="N21" i="19"/>
  <c r="V27" i="4"/>
  <c r="E23" i="19"/>
  <c r="V22" i="4"/>
  <c r="V23" i="4"/>
  <c r="D25" i="19"/>
  <c r="N19" i="19"/>
  <c r="T22" i="4"/>
  <c r="T26" i="4"/>
  <c r="M27" i="19"/>
  <c r="T25" i="4"/>
  <c r="K20" i="19"/>
  <c r="T29" i="4"/>
  <c r="T19" i="4"/>
  <c r="F24" i="19"/>
  <c r="R20" i="4"/>
  <c r="R21" i="4"/>
  <c r="C29" i="19"/>
  <c r="R22" i="4"/>
  <c r="I19" i="19"/>
  <c r="R23" i="4"/>
  <c r="J20" i="19"/>
  <c r="R29" i="4"/>
  <c r="R19" i="4"/>
  <c r="D24" i="19"/>
  <c r="Q30" i="4"/>
  <c r="C22" i="19"/>
  <c r="Q29" i="4"/>
  <c r="D20" i="19"/>
  <c r="Q25" i="4"/>
  <c r="L26" i="19"/>
  <c r="Q28" i="4"/>
  <c r="J28" i="19"/>
  <c r="Q24" i="4"/>
  <c r="H21" i="19"/>
  <c r="Q21" i="4"/>
  <c r="I29" i="19"/>
  <c r="P22" i="4"/>
  <c r="P28" i="4"/>
  <c r="D28" i="19"/>
  <c r="P25" i="4"/>
  <c r="P30" i="4"/>
  <c r="K22" i="19"/>
  <c r="P23" i="4"/>
  <c r="P27" i="4"/>
  <c r="J23" i="19"/>
  <c r="O12" i="21"/>
  <c r="V350" i="4"/>
  <c r="G357" i="19"/>
  <c r="V355" i="4"/>
  <c r="V306" i="4"/>
  <c r="E309" i="19"/>
  <c r="V309" i="4"/>
  <c r="V69" i="4"/>
  <c r="L67" i="19"/>
  <c r="Q67" i="19" s="1"/>
  <c r="V66" i="4"/>
  <c r="V116" i="4"/>
  <c r="J117" i="19"/>
  <c r="V293" i="4"/>
  <c r="V104" i="4"/>
  <c r="F97" i="19"/>
  <c r="V102" i="4"/>
  <c r="V277" i="4"/>
  <c r="I278" i="19"/>
  <c r="L10" i="20"/>
  <c r="S11" i="4"/>
  <c r="S12" i="4"/>
  <c r="V255" i="4"/>
  <c r="C254" i="19"/>
  <c r="Y245" i="4"/>
  <c r="C244" i="19"/>
  <c r="X249" i="4"/>
  <c r="F247" i="19"/>
  <c r="O3" i="20" s="1"/>
  <c r="O419" i="19"/>
  <c r="Q417" i="19"/>
  <c r="Q410" i="19"/>
  <c r="L407" i="19"/>
  <c r="U44" i="4"/>
  <c r="J34" i="19"/>
  <c r="U180" i="4"/>
  <c r="G171" i="19"/>
  <c r="U147" i="4"/>
  <c r="K143" i="19"/>
  <c r="U144" i="4"/>
  <c r="F139" i="19"/>
  <c r="U148" i="4"/>
  <c r="U234" i="4"/>
  <c r="U140" i="4"/>
  <c r="H122" i="19"/>
  <c r="I107" i="19"/>
  <c r="T334" i="4"/>
  <c r="I337" i="19"/>
  <c r="P419" i="19"/>
  <c r="T141" i="4"/>
  <c r="T97" i="4"/>
  <c r="E98" i="19"/>
  <c r="T96" i="4"/>
  <c r="R6" i="4"/>
  <c r="R124" i="4"/>
  <c r="C407" i="19"/>
  <c r="O11" i="21"/>
  <c r="S42" i="4"/>
  <c r="J38" i="19"/>
  <c r="S351" i="4"/>
  <c r="H350" i="19"/>
  <c r="O10" i="20" s="1"/>
  <c r="S291" i="4"/>
  <c r="G293" i="19"/>
  <c r="S300" i="4"/>
  <c r="S102" i="4"/>
  <c r="I96" i="19"/>
  <c r="Q96" i="19" s="1"/>
  <c r="S97" i="4"/>
  <c r="J98" i="19"/>
  <c r="S101" i="4"/>
  <c r="S320" i="4"/>
  <c r="E321" i="19"/>
  <c r="E317" i="19" s="1"/>
  <c r="S95" i="4"/>
  <c r="P408" i="19"/>
  <c r="O3" i="21"/>
  <c r="G4" i="21"/>
  <c r="Q231" i="19"/>
  <c r="R218" i="4"/>
  <c r="D217" i="19"/>
  <c r="R306" i="4"/>
  <c r="L309" i="19"/>
  <c r="R305" i="4"/>
  <c r="R224" i="4"/>
  <c r="R164" i="4"/>
  <c r="E158" i="19"/>
  <c r="R158" i="4"/>
  <c r="R232" i="4"/>
  <c r="M234" i="19"/>
  <c r="M227" i="19" s="1"/>
  <c r="R186" i="4"/>
  <c r="I192" i="19"/>
  <c r="R229" i="4"/>
  <c r="R185" i="4"/>
  <c r="R141" i="4"/>
  <c r="F138" i="19"/>
  <c r="O231" i="19"/>
  <c r="G152" i="19"/>
  <c r="E11" i="21"/>
  <c r="Q304" i="4"/>
  <c r="I304" i="19"/>
  <c r="Q306" i="4"/>
  <c r="Q223" i="4"/>
  <c r="G213" i="19"/>
  <c r="Q399" i="4"/>
  <c r="M399" i="19"/>
  <c r="Q218" i="4"/>
  <c r="Q342" i="4"/>
  <c r="I338" i="19"/>
  <c r="Q339" i="4"/>
  <c r="Q118" i="4"/>
  <c r="M109" i="19"/>
  <c r="Q239" i="4"/>
  <c r="I239" i="19"/>
  <c r="Q103" i="4"/>
  <c r="D93" i="19"/>
  <c r="Q282" i="4"/>
  <c r="C281" i="19"/>
  <c r="Q232" i="4"/>
  <c r="Q279" i="4"/>
  <c r="Q105" i="4"/>
  <c r="J104" i="19"/>
  <c r="Q98" i="4"/>
  <c r="C94" i="19"/>
  <c r="Q237" i="4"/>
  <c r="H228" i="19"/>
  <c r="T374" i="4"/>
  <c r="G368" i="19"/>
  <c r="G11" i="20" s="1"/>
  <c r="S372" i="4"/>
  <c r="F373" i="19"/>
  <c r="Q365" i="4"/>
  <c r="J371" i="19"/>
  <c r="V368" i="4"/>
  <c r="L369" i="19"/>
  <c r="W372" i="4"/>
  <c r="N373" i="19"/>
  <c r="R365" i="4"/>
  <c r="D371" i="19"/>
  <c r="X125" i="4"/>
  <c r="C126" i="19"/>
  <c r="R131" i="4"/>
  <c r="E134" i="19"/>
  <c r="R135" i="4"/>
  <c r="N125" i="19"/>
  <c r="W135" i="4"/>
  <c r="D125" i="19"/>
  <c r="R125" i="4"/>
  <c r="M126" i="19"/>
  <c r="U130" i="4"/>
  <c r="K130" i="19"/>
  <c r="R133" i="4"/>
  <c r="L127" i="19"/>
  <c r="T132" i="4"/>
  <c r="E123" i="19"/>
  <c r="P349" i="4"/>
  <c r="L356" i="19"/>
  <c r="P132" i="4"/>
  <c r="D123" i="19"/>
  <c r="P128" i="4"/>
  <c r="P350" i="4"/>
  <c r="P341" i="4"/>
  <c r="I344" i="19"/>
  <c r="P70" i="4"/>
  <c r="I74" i="19"/>
  <c r="P339" i="4"/>
  <c r="P75" i="4"/>
  <c r="P336" i="4"/>
  <c r="C334" i="19"/>
  <c r="P379" i="4"/>
  <c r="L378" i="19"/>
  <c r="P200" i="4"/>
  <c r="L202" i="19"/>
  <c r="P7" i="4"/>
  <c r="P410" i="19"/>
  <c r="Q325" i="19"/>
  <c r="O416" i="19"/>
  <c r="Q416" i="19"/>
  <c r="P411" i="19"/>
  <c r="P412" i="19"/>
  <c r="P51" i="4"/>
  <c r="J49" i="19"/>
  <c r="P140" i="4"/>
  <c r="M141" i="19"/>
  <c r="P370" i="4"/>
  <c r="J367" i="19"/>
  <c r="P185" i="4"/>
  <c r="C189" i="19"/>
  <c r="P415" i="19"/>
  <c r="P59" i="4"/>
  <c r="P416" i="19"/>
  <c r="P413" i="19"/>
  <c r="P414" i="19"/>
  <c r="P139" i="4"/>
  <c r="P417" i="19"/>
  <c r="P418" i="19"/>
  <c r="P5" i="4"/>
  <c r="P4" i="4"/>
  <c r="O86" i="4"/>
  <c r="E79" i="19"/>
  <c r="O312" i="4"/>
  <c r="H314" i="19"/>
  <c r="O83" i="4"/>
  <c r="O307" i="4"/>
  <c r="O38" i="4"/>
  <c r="J39" i="19"/>
  <c r="O128" i="4"/>
  <c r="N124" i="19"/>
  <c r="O127" i="4"/>
  <c r="C128" i="19"/>
  <c r="Q132" i="19"/>
  <c r="O132" i="19"/>
  <c r="G122" i="19"/>
  <c r="I77" i="19"/>
  <c r="Q42" i="19"/>
  <c r="O42" i="19"/>
  <c r="Q223" i="19"/>
  <c r="O223" i="19"/>
  <c r="O41" i="4"/>
  <c r="O132" i="4"/>
  <c r="O208" i="4"/>
  <c r="M206" i="19"/>
  <c r="O249" i="4"/>
  <c r="I247" i="19"/>
  <c r="Q205" i="19"/>
  <c r="O205" i="19"/>
  <c r="O246" i="19"/>
  <c r="Q246" i="19"/>
  <c r="Q383" i="19"/>
  <c r="O383" i="19"/>
  <c r="Q339" i="19"/>
  <c r="O339" i="19"/>
  <c r="O163" i="4"/>
  <c r="N160" i="19"/>
  <c r="O297" i="4"/>
  <c r="F299" i="19"/>
  <c r="Q201" i="19"/>
  <c r="O201" i="19"/>
  <c r="O381" i="19"/>
  <c r="Q381" i="19"/>
  <c r="K377" i="19"/>
  <c r="O292" i="4"/>
  <c r="O250" i="4"/>
  <c r="O201" i="4"/>
  <c r="O105" i="4"/>
  <c r="K104" i="19"/>
  <c r="O281" i="4"/>
  <c r="I277" i="19"/>
  <c r="O278" i="4"/>
  <c r="O51" i="4"/>
  <c r="H49" i="19"/>
  <c r="O94" i="4"/>
  <c r="N101" i="19"/>
  <c r="O101" i="4"/>
  <c r="D99" i="19"/>
  <c r="O146" i="19"/>
  <c r="Q146" i="19"/>
  <c r="J227" i="19"/>
  <c r="Q144" i="19"/>
  <c r="O144" i="19"/>
  <c r="O320" i="19"/>
  <c r="Q320" i="19"/>
  <c r="O98" i="4"/>
  <c r="Y15" i="4"/>
  <c r="P10" i="4"/>
  <c r="Y10" i="4"/>
  <c r="Y12" i="4"/>
  <c r="V11" i="4"/>
  <c r="P14" i="4"/>
  <c r="O5" i="4"/>
  <c r="O8" i="4"/>
  <c r="Y402" i="4"/>
  <c r="F14" i="21"/>
  <c r="N2" i="20"/>
  <c r="P15" i="4"/>
  <c r="Y6" i="4"/>
  <c r="Y8" i="4"/>
  <c r="Y9" i="4"/>
  <c r="P6" i="4"/>
  <c r="M8" i="21"/>
  <c r="O15" i="21"/>
  <c r="J4" i="20"/>
  <c r="G12" i="20"/>
  <c r="O9" i="4"/>
  <c r="V4" i="4"/>
  <c r="V292" i="4"/>
  <c r="R127" i="4"/>
  <c r="T142" i="4"/>
  <c r="E2" i="20"/>
  <c r="U230" i="4"/>
  <c r="O14" i="4"/>
  <c r="O10" i="4"/>
  <c r="O11" i="4"/>
  <c r="G2" i="20"/>
  <c r="F11" i="20"/>
  <c r="E3" i="21" l="1"/>
  <c r="G77" i="19"/>
  <c r="N13" i="21"/>
  <c r="L257" i="19"/>
  <c r="J317" i="19"/>
  <c r="N7" i="20"/>
  <c r="K227" i="19"/>
  <c r="H212" i="19"/>
  <c r="I137" i="19"/>
  <c r="G182" i="19"/>
  <c r="D13" i="20"/>
  <c r="J5" i="21"/>
  <c r="G9" i="21"/>
  <c r="D9" i="20"/>
  <c r="E9" i="20"/>
  <c r="O222" i="19"/>
  <c r="H362" i="19"/>
  <c r="H13" i="21"/>
  <c r="K257" i="19"/>
  <c r="K4" i="20"/>
  <c r="D12" i="20"/>
  <c r="K9" i="21"/>
  <c r="N32" i="19"/>
  <c r="O131" i="19"/>
  <c r="D4" i="20"/>
  <c r="O387" i="19"/>
  <c r="N317" i="19"/>
  <c r="G3" i="20"/>
  <c r="I15" i="21"/>
  <c r="N182" i="19"/>
  <c r="F13" i="21"/>
  <c r="N5" i="21"/>
  <c r="C152" i="19"/>
  <c r="Q52" i="19"/>
  <c r="Q365" i="19"/>
  <c r="Q322" i="19"/>
  <c r="D14" i="21"/>
  <c r="Q164" i="19"/>
  <c r="G7" i="20"/>
  <c r="Q372" i="19"/>
  <c r="C362" i="19"/>
  <c r="D362" i="19"/>
  <c r="O245" i="19"/>
  <c r="O204" i="19"/>
  <c r="K122" i="19"/>
  <c r="Q40" i="19"/>
  <c r="Q193" i="19"/>
  <c r="K182" i="19"/>
  <c r="O207" i="19"/>
  <c r="Q379" i="19"/>
  <c r="N347" i="19"/>
  <c r="K197" i="19"/>
  <c r="O133" i="19"/>
  <c r="O328" i="19"/>
  <c r="Q318" i="19"/>
  <c r="O170" i="19"/>
  <c r="Q313" i="19"/>
  <c r="O279" i="19"/>
  <c r="J182" i="19"/>
  <c r="P184" i="19"/>
  <c r="P132" i="19"/>
  <c r="J377" i="19"/>
  <c r="K47" i="19"/>
  <c r="K62" i="19"/>
  <c r="G8" i="21"/>
  <c r="L4" i="20"/>
  <c r="N14" i="21"/>
  <c r="O5" i="20"/>
  <c r="Q143" i="19"/>
  <c r="O14" i="21"/>
  <c r="F7" i="20"/>
  <c r="F332" i="19"/>
  <c r="O379" i="19"/>
  <c r="O366" i="19"/>
  <c r="J77" i="19"/>
  <c r="O221" i="19"/>
  <c r="F6" i="20"/>
  <c r="M15" i="21"/>
  <c r="L11" i="20"/>
  <c r="M10" i="20"/>
  <c r="N4" i="20"/>
  <c r="D62" i="19"/>
  <c r="E287" i="19"/>
  <c r="C317" i="19"/>
  <c r="M5" i="21"/>
  <c r="Q110" i="19"/>
  <c r="F9" i="20"/>
  <c r="K287" i="19"/>
  <c r="O243" i="19"/>
  <c r="J13" i="21"/>
  <c r="M6" i="21"/>
  <c r="O66" i="19"/>
  <c r="L377" i="19"/>
  <c r="O112" i="19"/>
  <c r="P199" i="19"/>
  <c r="Q264" i="19"/>
  <c r="E152" i="19"/>
  <c r="J197" i="19"/>
  <c r="N362" i="19"/>
  <c r="F362" i="19"/>
  <c r="O13" i="19"/>
  <c r="Q116" i="19"/>
  <c r="Q115" i="19"/>
  <c r="N6" i="21"/>
  <c r="O115" i="19"/>
  <c r="P373" i="19"/>
  <c r="P297" i="19"/>
  <c r="Q291" i="19"/>
  <c r="P129" i="19"/>
  <c r="Q384" i="19"/>
  <c r="Q308" i="19"/>
  <c r="Q3" i="19"/>
  <c r="G2" i="19"/>
  <c r="Q385" i="19"/>
  <c r="P387" i="19"/>
  <c r="P102" i="19"/>
  <c r="Q131" i="19"/>
  <c r="O161" i="19"/>
  <c r="E137" i="19"/>
  <c r="D167" i="19"/>
  <c r="I13" i="21"/>
  <c r="D10" i="21"/>
  <c r="O111" i="19"/>
  <c r="P319" i="19"/>
  <c r="P36" i="19"/>
  <c r="P84" i="19"/>
  <c r="P355" i="19"/>
  <c r="D9" i="21"/>
  <c r="F122" i="19"/>
  <c r="O116" i="19"/>
  <c r="J3" i="21"/>
  <c r="L6" i="21"/>
  <c r="O4" i="20"/>
  <c r="O7" i="20"/>
  <c r="K12" i="20"/>
  <c r="E7" i="20"/>
  <c r="Q66" i="19"/>
  <c r="E5" i="21"/>
  <c r="C62" i="19"/>
  <c r="J2" i="19"/>
  <c r="Q170" i="19"/>
  <c r="O188" i="19"/>
  <c r="Q303" i="19"/>
  <c r="D7" i="20"/>
  <c r="G302" i="19"/>
  <c r="D10" i="20"/>
  <c r="K347" i="19"/>
  <c r="H4" i="20"/>
  <c r="D257" i="19"/>
  <c r="H77" i="19"/>
  <c r="P133" i="19"/>
  <c r="F12" i="21"/>
  <c r="H5" i="21"/>
  <c r="O63" i="19"/>
  <c r="J152" i="19"/>
  <c r="Q203" i="19"/>
  <c r="C287" i="19"/>
  <c r="F2" i="20"/>
  <c r="P66" i="19"/>
  <c r="G7" i="21"/>
  <c r="D6" i="20"/>
  <c r="G13" i="20"/>
  <c r="M332" i="19"/>
  <c r="F242" i="19"/>
  <c r="L11" i="21"/>
  <c r="L8" i="21"/>
  <c r="L62" i="19"/>
  <c r="E4" i="21"/>
  <c r="O5" i="21"/>
  <c r="O6" i="21"/>
  <c r="K13" i="20"/>
  <c r="D332" i="19"/>
  <c r="G317" i="19"/>
  <c r="J6" i="20"/>
  <c r="G13" i="21"/>
  <c r="J11" i="21"/>
  <c r="E92" i="19"/>
  <c r="J7" i="21"/>
  <c r="P359" i="19"/>
  <c r="P400" i="19"/>
  <c r="P324" i="19"/>
  <c r="Q232" i="19"/>
  <c r="O382" i="19"/>
  <c r="M347" i="19"/>
  <c r="D47" i="19"/>
  <c r="P162" i="19"/>
  <c r="E62" i="19"/>
  <c r="O6" i="20"/>
  <c r="M362" i="19"/>
  <c r="J347" i="19"/>
  <c r="Q355" i="19"/>
  <c r="J287" i="19"/>
  <c r="O298" i="19"/>
  <c r="E4" i="20"/>
  <c r="I257" i="19"/>
  <c r="H242" i="19"/>
  <c r="H182" i="19"/>
  <c r="K167" i="19"/>
  <c r="H11" i="21"/>
  <c r="J137" i="19"/>
  <c r="O10" i="21"/>
  <c r="Q147" i="19"/>
  <c r="I122" i="19"/>
  <c r="O51" i="19"/>
  <c r="F4" i="21"/>
  <c r="K2" i="19"/>
  <c r="O81" i="19"/>
  <c r="O174" i="19"/>
  <c r="P163" i="19"/>
  <c r="E362" i="19"/>
  <c r="P198" i="19"/>
  <c r="L32" i="19"/>
  <c r="P37" i="19"/>
  <c r="Q70" i="19"/>
  <c r="P404" i="19"/>
  <c r="P159" i="19"/>
  <c r="P370" i="19"/>
  <c r="Q198" i="19"/>
  <c r="P144" i="19"/>
  <c r="P336" i="19"/>
  <c r="N62" i="19"/>
  <c r="P168" i="19"/>
  <c r="P299" i="19"/>
  <c r="P279" i="19"/>
  <c r="Q73" i="19"/>
  <c r="P284" i="19"/>
  <c r="Q68" i="19"/>
  <c r="Q74" i="19"/>
  <c r="O80" i="19"/>
  <c r="O147" i="19"/>
  <c r="M152" i="19"/>
  <c r="Q260" i="19"/>
  <c r="M302" i="19"/>
  <c r="N392" i="19"/>
  <c r="E392" i="19"/>
  <c r="F13" i="20"/>
  <c r="O374" i="19"/>
  <c r="L9" i="21"/>
  <c r="G92" i="19"/>
  <c r="O73" i="19"/>
  <c r="H3" i="21"/>
  <c r="P217" i="19"/>
  <c r="F107" i="19"/>
  <c r="P322" i="19"/>
  <c r="O318" i="19"/>
  <c r="O253" i="19"/>
  <c r="O357" i="19"/>
  <c r="O198" i="19"/>
  <c r="C167" i="19"/>
  <c r="Q117" i="19"/>
  <c r="N47" i="19"/>
  <c r="P364" i="19"/>
  <c r="Q349" i="19"/>
  <c r="P349" i="19"/>
  <c r="G4" i="20"/>
  <c r="I212" i="19"/>
  <c r="P201" i="19"/>
  <c r="P207" i="19"/>
  <c r="P170" i="19"/>
  <c r="P179" i="19"/>
  <c r="P142" i="19"/>
  <c r="P116" i="19"/>
  <c r="P108" i="19"/>
  <c r="P96" i="19"/>
  <c r="P97" i="19"/>
  <c r="F47" i="19"/>
  <c r="P48" i="19"/>
  <c r="P58" i="19"/>
  <c r="K8" i="20"/>
  <c r="I13" i="20"/>
  <c r="G392" i="19"/>
  <c r="P250" i="19"/>
  <c r="P95" i="19"/>
  <c r="P323" i="19"/>
  <c r="F10" i="21"/>
  <c r="P140" i="19"/>
  <c r="Q363" i="19"/>
  <c r="L362" i="19"/>
  <c r="Q186" i="19"/>
  <c r="Q134" i="19"/>
  <c r="O129" i="19"/>
  <c r="Q84" i="19"/>
  <c r="P396" i="19"/>
  <c r="P384" i="19"/>
  <c r="P177" i="19"/>
  <c r="P44" i="19"/>
  <c r="P288" i="19"/>
  <c r="P344" i="19"/>
  <c r="O289" i="19"/>
  <c r="P363" i="19"/>
  <c r="Q268" i="19"/>
  <c r="F392" i="19"/>
  <c r="Q11" i="19"/>
  <c r="Q368" i="19"/>
  <c r="F10" i="20"/>
  <c r="O308" i="19"/>
  <c r="F212" i="19"/>
  <c r="P222" i="19"/>
  <c r="P208" i="19"/>
  <c r="P68" i="19"/>
  <c r="P143" i="19"/>
  <c r="P374" i="19"/>
  <c r="M107" i="19"/>
  <c r="Q393" i="19"/>
  <c r="Q399" i="19"/>
  <c r="H392" i="19"/>
  <c r="Q153" i="19"/>
  <c r="G6" i="21"/>
  <c r="Q119" i="19"/>
  <c r="O393" i="19"/>
  <c r="Q265" i="19"/>
  <c r="P353" i="19"/>
  <c r="P358" i="19"/>
  <c r="P343" i="19"/>
  <c r="P294" i="19"/>
  <c r="P149" i="19"/>
  <c r="P321" i="19"/>
  <c r="O9" i="20"/>
  <c r="Q126" i="19"/>
  <c r="J6" i="21"/>
  <c r="O2" i="20"/>
  <c r="G9" i="20"/>
  <c r="P394" i="19"/>
  <c r="P357" i="19"/>
  <c r="P262" i="19"/>
  <c r="P186" i="19"/>
  <c r="P89" i="19"/>
  <c r="P296" i="19"/>
  <c r="P113" i="19"/>
  <c r="P342" i="19"/>
  <c r="P369" i="19"/>
  <c r="P366" i="19"/>
  <c r="O4" i="21"/>
  <c r="H227" i="19"/>
  <c r="L182" i="19"/>
  <c r="O11" i="19"/>
  <c r="I3" i="21"/>
  <c r="F6" i="21"/>
  <c r="P79" i="19"/>
  <c r="P399" i="19"/>
  <c r="P289" i="19"/>
  <c r="P119" i="19"/>
  <c r="P233" i="19"/>
  <c r="P232" i="19"/>
  <c r="P100" i="19"/>
  <c r="O184" i="19"/>
  <c r="O193" i="19"/>
  <c r="Q184" i="19"/>
  <c r="I182" i="19"/>
  <c r="O190" i="19"/>
  <c r="N8" i="20"/>
  <c r="Q348" i="19"/>
  <c r="O348" i="19"/>
  <c r="G11" i="21"/>
  <c r="Q53" i="19"/>
  <c r="Q48" i="19"/>
  <c r="M62" i="19"/>
  <c r="H9" i="21"/>
  <c r="F347" i="19"/>
  <c r="O13" i="20"/>
  <c r="Q307" i="19"/>
  <c r="Q145" i="19"/>
  <c r="P73" i="19"/>
  <c r="P295" i="19"/>
  <c r="P203" i="19"/>
  <c r="P139" i="19"/>
  <c r="P103" i="19"/>
  <c r="P59" i="19"/>
  <c r="P276" i="19"/>
  <c r="L13" i="21"/>
  <c r="E182" i="19"/>
  <c r="M182" i="19"/>
  <c r="P187" i="19"/>
  <c r="P193" i="19"/>
  <c r="P185" i="19"/>
  <c r="O186" i="19"/>
  <c r="I4" i="20"/>
  <c r="I9" i="20"/>
  <c r="Q324" i="19"/>
  <c r="O265" i="19"/>
  <c r="I10" i="21"/>
  <c r="Q55" i="19"/>
  <c r="G12" i="21"/>
  <c r="H2" i="20"/>
  <c r="N6" i="20"/>
  <c r="K392" i="19"/>
  <c r="M13" i="20"/>
  <c r="I12" i="20"/>
  <c r="O363" i="19"/>
  <c r="E107" i="19"/>
  <c r="K77" i="19"/>
  <c r="E6" i="21"/>
  <c r="P348" i="19"/>
  <c r="P86" i="19"/>
  <c r="P173" i="19"/>
  <c r="P329" i="19"/>
  <c r="O187" i="19"/>
  <c r="P53" i="19"/>
  <c r="O324" i="19"/>
  <c r="O56" i="19"/>
  <c r="Q129" i="19"/>
  <c r="Q179" i="19"/>
  <c r="L347" i="19"/>
  <c r="H10" i="20"/>
  <c r="L9" i="20"/>
  <c r="O156" i="19"/>
  <c r="J10" i="21"/>
  <c r="O84" i="19"/>
  <c r="P7" i="19"/>
  <c r="O33" i="19"/>
  <c r="O89" i="19"/>
  <c r="O179" i="19"/>
  <c r="O260" i="19"/>
  <c r="J12" i="20"/>
  <c r="O351" i="19"/>
  <c r="I10" i="20"/>
  <c r="Q311" i="19"/>
  <c r="H287" i="19"/>
  <c r="M272" i="19"/>
  <c r="O249" i="19"/>
  <c r="L14" i="21"/>
  <c r="H10" i="21"/>
  <c r="E9" i="21"/>
  <c r="Q112" i="19"/>
  <c r="D3" i="21"/>
  <c r="P267" i="19"/>
  <c r="P311" i="19"/>
  <c r="Q351" i="19"/>
  <c r="P205" i="19"/>
  <c r="Q102" i="19"/>
  <c r="Q294" i="19"/>
  <c r="I8" i="20"/>
  <c r="C257" i="19"/>
  <c r="D8" i="21"/>
  <c r="C47" i="19"/>
  <c r="I47" i="19"/>
  <c r="Q230" i="19"/>
  <c r="D227" i="19"/>
  <c r="Q249" i="19"/>
  <c r="Q250" i="19"/>
  <c r="O403" i="19"/>
  <c r="Q310" i="19"/>
  <c r="O311" i="19"/>
  <c r="O262" i="19"/>
  <c r="Q222" i="19"/>
  <c r="O162" i="19"/>
  <c r="N11" i="21"/>
  <c r="Q154" i="19"/>
  <c r="P351" i="19"/>
  <c r="P263" i="19"/>
  <c r="P265" i="19"/>
  <c r="P266" i="19"/>
  <c r="P243" i="19"/>
  <c r="M12" i="21"/>
  <c r="M4" i="20"/>
  <c r="I5" i="20"/>
  <c r="M7" i="20"/>
  <c r="E332" i="19"/>
  <c r="E212" i="19"/>
  <c r="K14" i="21"/>
  <c r="N10" i="21"/>
  <c r="P309" i="19"/>
  <c r="P111" i="19"/>
  <c r="P339" i="19"/>
  <c r="P209" i="19"/>
  <c r="P365" i="19"/>
  <c r="C32" i="19"/>
  <c r="F9" i="21"/>
  <c r="O142" i="19"/>
  <c r="F167" i="19"/>
  <c r="F227" i="19"/>
  <c r="G227" i="19"/>
  <c r="O258" i="19"/>
  <c r="O261" i="19"/>
  <c r="K6" i="20"/>
  <c r="Q319" i="19"/>
  <c r="F272" i="19"/>
  <c r="Q187" i="19"/>
  <c r="Q157" i="19"/>
  <c r="M92" i="19"/>
  <c r="F182" i="19"/>
  <c r="M14" i="21"/>
  <c r="I2" i="20"/>
  <c r="O400" i="19"/>
  <c r="D392" i="19"/>
  <c r="O384" i="19"/>
  <c r="Q367" i="19"/>
  <c r="L8" i="20"/>
  <c r="G6" i="20"/>
  <c r="K5" i="20"/>
  <c r="J5" i="20"/>
  <c r="E257" i="19"/>
  <c r="I11" i="21"/>
  <c r="Q156" i="19"/>
  <c r="I9" i="21"/>
  <c r="J62" i="19"/>
  <c r="F3" i="21"/>
  <c r="P304" i="19"/>
  <c r="P397" i="19"/>
  <c r="N257" i="19"/>
  <c r="Q71" i="19"/>
  <c r="P254" i="19"/>
  <c r="P383" i="19"/>
  <c r="P341" i="19"/>
  <c r="P318" i="19"/>
  <c r="P325" i="19"/>
  <c r="P327" i="19"/>
  <c r="P251" i="19"/>
  <c r="P249" i="19"/>
  <c r="P253" i="19"/>
  <c r="P245" i="19"/>
  <c r="O263" i="19"/>
  <c r="F4" i="20"/>
  <c r="Q263" i="19"/>
  <c r="O266" i="19"/>
  <c r="Q269" i="19"/>
  <c r="P269" i="19"/>
  <c r="P259" i="19"/>
  <c r="O303" i="19"/>
  <c r="H347" i="19"/>
  <c r="O358" i="19"/>
  <c r="Q139" i="19"/>
  <c r="I32" i="19"/>
  <c r="P9" i="19"/>
  <c r="P3" i="19"/>
  <c r="P10" i="19"/>
  <c r="P33" i="19"/>
  <c r="P13" i="19"/>
  <c r="Q10" i="19"/>
  <c r="P12" i="19"/>
  <c r="P14" i="19"/>
  <c r="P6" i="19"/>
  <c r="P11" i="19"/>
  <c r="P4" i="19"/>
  <c r="P8" i="19"/>
  <c r="P5" i="19"/>
  <c r="P42" i="19"/>
  <c r="Q5" i="19"/>
  <c r="L2" i="19"/>
  <c r="O5" i="19"/>
  <c r="L4" i="21"/>
  <c r="M4" i="21"/>
  <c r="L5" i="21"/>
  <c r="Q100" i="19"/>
  <c r="F7" i="21"/>
  <c r="O100" i="19"/>
  <c r="O102" i="19"/>
  <c r="F92" i="19"/>
  <c r="O153" i="19"/>
  <c r="D11" i="21"/>
  <c r="D13" i="21"/>
  <c r="K13" i="21"/>
  <c r="N212" i="19"/>
  <c r="Q219" i="19"/>
  <c r="O218" i="19"/>
  <c r="O228" i="19"/>
  <c r="H3" i="20"/>
  <c r="Q261" i="19"/>
  <c r="N272" i="19"/>
  <c r="N302" i="19"/>
  <c r="M8" i="20"/>
  <c r="L317" i="19"/>
  <c r="O352" i="19"/>
  <c r="D377" i="19"/>
  <c r="O396" i="19"/>
  <c r="O389" i="19"/>
  <c r="N12" i="20"/>
  <c r="H332" i="19"/>
  <c r="D8" i="20"/>
  <c r="Q327" i="19"/>
  <c r="C302" i="19"/>
  <c r="Q258" i="19"/>
  <c r="Q245" i="19"/>
  <c r="Q251" i="19"/>
  <c r="K242" i="19"/>
  <c r="O229" i="19"/>
  <c r="H15" i="21"/>
  <c r="L15" i="21"/>
  <c r="F197" i="19"/>
  <c r="F11" i="21"/>
  <c r="O157" i="19"/>
  <c r="L10" i="21"/>
  <c r="J9" i="21"/>
  <c r="N107" i="19"/>
  <c r="K4" i="21"/>
  <c r="Q33" i="19"/>
  <c r="P218" i="19"/>
  <c r="P35" i="19"/>
  <c r="P40" i="19"/>
  <c r="Q217" i="19"/>
  <c r="O216" i="19"/>
  <c r="K212" i="19"/>
  <c r="I167" i="19"/>
  <c r="P41" i="19"/>
  <c r="Q396" i="19"/>
  <c r="P88" i="19"/>
  <c r="P178" i="19"/>
  <c r="P264" i="19"/>
  <c r="P34" i="19"/>
  <c r="P175" i="19"/>
  <c r="P223" i="19"/>
  <c r="P87" i="19"/>
  <c r="P352" i="19"/>
  <c r="P258" i="19"/>
  <c r="P313" i="19"/>
  <c r="P308" i="19"/>
  <c r="P130" i="19"/>
  <c r="P350" i="19"/>
  <c r="O87" i="19"/>
  <c r="P169" i="19"/>
  <c r="Q402" i="19"/>
  <c r="P303" i="19"/>
  <c r="P260" i="19"/>
  <c r="P174" i="19"/>
  <c r="P82" i="19"/>
  <c r="P176" i="19"/>
  <c r="P38" i="19"/>
  <c r="P393" i="19"/>
  <c r="P310" i="19"/>
  <c r="P220" i="19"/>
  <c r="O269" i="19"/>
  <c r="P126" i="19"/>
  <c r="Q178" i="19"/>
  <c r="Q352" i="19"/>
  <c r="O268" i="19"/>
  <c r="G257" i="19"/>
  <c r="O355" i="19"/>
  <c r="O313" i="19"/>
  <c r="P39" i="19"/>
  <c r="P314" i="19"/>
  <c r="P356" i="19"/>
  <c r="L302" i="19"/>
  <c r="H257" i="19"/>
  <c r="E302" i="19"/>
  <c r="O397" i="19"/>
  <c r="H167" i="19"/>
  <c r="P221" i="19"/>
  <c r="J122" i="19"/>
  <c r="P43" i="19"/>
  <c r="O312" i="19"/>
  <c r="P78" i="19"/>
  <c r="P131" i="19"/>
  <c r="P171" i="19"/>
  <c r="P354" i="19"/>
  <c r="P83" i="19"/>
  <c r="P395" i="19"/>
  <c r="P306" i="19"/>
  <c r="Q175" i="19"/>
  <c r="Q177" i="19"/>
  <c r="L152" i="19"/>
  <c r="O154" i="19"/>
  <c r="Q252" i="19"/>
  <c r="P160" i="19"/>
  <c r="Q199" i="19"/>
  <c r="P202" i="19"/>
  <c r="P334" i="19"/>
  <c r="P337" i="19"/>
  <c r="Q244" i="19"/>
  <c r="P64" i="19"/>
  <c r="P200" i="19"/>
  <c r="P335" i="19"/>
  <c r="O65" i="19"/>
  <c r="Q209" i="19"/>
  <c r="P70" i="19"/>
  <c r="P110" i="19"/>
  <c r="P154" i="19"/>
  <c r="P386" i="19"/>
  <c r="P63" i="19"/>
  <c r="P248" i="19"/>
  <c r="P69" i="19"/>
  <c r="P388" i="19"/>
  <c r="P385" i="19"/>
  <c r="P153" i="19"/>
  <c r="P380" i="19"/>
  <c r="P157" i="19"/>
  <c r="G242" i="19"/>
  <c r="P115" i="19"/>
  <c r="P293" i="19"/>
  <c r="P206" i="19"/>
  <c r="P158" i="19"/>
  <c r="Q243" i="19"/>
  <c r="P244" i="19"/>
  <c r="Q388" i="19"/>
  <c r="P156" i="19"/>
  <c r="P389" i="19"/>
  <c r="P112" i="19"/>
  <c r="D287" i="19"/>
  <c r="O248" i="19"/>
  <c r="P67" i="19"/>
  <c r="Q208" i="19"/>
  <c r="P161" i="19"/>
  <c r="P247" i="19"/>
  <c r="P74" i="19"/>
  <c r="P338" i="19"/>
  <c r="P292" i="19"/>
  <c r="P340" i="19"/>
  <c r="P204" i="19"/>
  <c r="Q159" i="19"/>
  <c r="Q295" i="19"/>
  <c r="P326" i="19"/>
  <c r="P280" i="19"/>
  <c r="P52" i="19"/>
  <c r="P145" i="19"/>
  <c r="P237" i="19"/>
  <c r="P191" i="19"/>
  <c r="P274" i="19"/>
  <c r="P320" i="19"/>
  <c r="O103" i="19"/>
  <c r="O232" i="19"/>
  <c r="P188" i="19"/>
  <c r="P238" i="19"/>
  <c r="P282" i="19"/>
  <c r="P231" i="19"/>
  <c r="O327" i="19"/>
  <c r="P99" i="19"/>
  <c r="J272" i="19"/>
  <c r="K317" i="19"/>
  <c r="Q364" i="19"/>
  <c r="P367" i="19"/>
  <c r="P93" i="19"/>
  <c r="O194" i="19"/>
  <c r="P183" i="19"/>
  <c r="P57" i="19"/>
  <c r="P194" i="19"/>
  <c r="P56" i="19"/>
  <c r="P51" i="19"/>
  <c r="E47" i="19"/>
  <c r="P277" i="19"/>
  <c r="P141" i="19"/>
  <c r="P228" i="19"/>
  <c r="P281" i="19"/>
  <c r="P138" i="19"/>
  <c r="N227" i="19"/>
  <c r="Q274" i="19"/>
  <c r="Q282" i="19"/>
  <c r="Q191" i="19"/>
  <c r="O58" i="19"/>
  <c r="O364" i="19"/>
  <c r="P379" i="19"/>
  <c r="P378" i="19"/>
  <c r="P372" i="19"/>
  <c r="P312" i="19"/>
  <c r="P305" i="19"/>
  <c r="P298" i="19"/>
  <c r="P261" i="19"/>
  <c r="P268" i="19"/>
  <c r="P246" i="19"/>
  <c r="P235" i="19"/>
  <c r="P155" i="19"/>
  <c r="P146" i="19"/>
  <c r="P98" i="19"/>
  <c r="O82" i="19"/>
  <c r="P71" i="19"/>
  <c r="P65" i="19"/>
  <c r="P55" i="19"/>
  <c r="O48" i="19"/>
  <c r="P54" i="19"/>
  <c r="P50" i="19"/>
  <c r="Q380" i="19"/>
  <c r="I362" i="19"/>
  <c r="O220" i="19"/>
  <c r="D77" i="19"/>
  <c r="F77" i="19"/>
  <c r="D122" i="19"/>
  <c r="Q204" i="19"/>
  <c r="E197" i="19"/>
  <c r="I347" i="19"/>
  <c r="Q125" i="19"/>
  <c r="O292" i="19"/>
  <c r="D4" i="21"/>
  <c r="I8" i="21"/>
  <c r="K9" i="20"/>
  <c r="O334" i="19"/>
  <c r="N10" i="20"/>
  <c r="O338" i="19"/>
  <c r="Q174" i="19"/>
  <c r="M7" i="21"/>
  <c r="P401" i="19"/>
  <c r="P381" i="19"/>
  <c r="P190" i="19"/>
  <c r="P147" i="19"/>
  <c r="P101" i="19"/>
  <c r="O70" i="19"/>
  <c r="N7" i="21"/>
  <c r="M287" i="19"/>
  <c r="I12" i="21"/>
  <c r="M47" i="19"/>
  <c r="G3" i="21"/>
  <c r="P81" i="19"/>
  <c r="P252" i="19"/>
  <c r="G5" i="20"/>
  <c r="J4" i="21"/>
  <c r="O404" i="19"/>
  <c r="J9" i="20"/>
  <c r="P125" i="19"/>
  <c r="P224" i="19"/>
  <c r="P333" i="19"/>
  <c r="P275" i="19"/>
  <c r="I5" i="21"/>
  <c r="L167" i="19"/>
  <c r="Q340" i="19"/>
  <c r="K332" i="19"/>
  <c r="Q262" i="19"/>
  <c r="O2" i="21"/>
  <c r="Q114" i="19"/>
  <c r="J15" i="21"/>
  <c r="D3" i="20"/>
  <c r="J7" i="20"/>
  <c r="M9" i="20"/>
  <c r="C272" i="19"/>
  <c r="P134" i="19"/>
  <c r="P402" i="19"/>
  <c r="P117" i="19"/>
  <c r="P290" i="19"/>
  <c r="P72" i="19"/>
  <c r="P328" i="19"/>
  <c r="O119" i="19"/>
  <c r="C107" i="19"/>
  <c r="H137" i="19"/>
  <c r="Q218" i="19"/>
  <c r="Q216" i="19"/>
  <c r="F5" i="20"/>
  <c r="O85" i="19"/>
  <c r="O88" i="19"/>
  <c r="O83" i="19"/>
  <c r="O251" i="19"/>
  <c r="H6" i="20"/>
  <c r="O295" i="19"/>
  <c r="H9" i="20"/>
  <c r="H7" i="20"/>
  <c r="E5" i="20"/>
  <c r="M167" i="19"/>
  <c r="E8" i="21"/>
  <c r="Q36" i="19"/>
  <c r="H32" i="19"/>
  <c r="G2" i="21"/>
  <c r="P85" i="19"/>
  <c r="Q400" i="19"/>
  <c r="P307" i="19"/>
  <c r="O117" i="19"/>
  <c r="J11" i="20"/>
  <c r="J167" i="19"/>
  <c r="I4" i="21"/>
  <c r="K5" i="21"/>
  <c r="D6" i="21"/>
  <c r="N3" i="20"/>
  <c r="Q248" i="19"/>
  <c r="L7" i="20"/>
  <c r="L2" i="20"/>
  <c r="L12" i="21"/>
  <c r="P172" i="19"/>
  <c r="P109" i="19"/>
  <c r="P164" i="19"/>
  <c r="Q336" i="19"/>
  <c r="J257" i="19"/>
  <c r="Q266" i="19"/>
  <c r="O336" i="19"/>
  <c r="O359" i="19"/>
  <c r="L392" i="19"/>
  <c r="Q386" i="19"/>
  <c r="I302" i="19"/>
  <c r="E167" i="19"/>
  <c r="H6" i="21"/>
  <c r="G15" i="21"/>
  <c r="L212" i="19"/>
  <c r="O238" i="19"/>
  <c r="O252" i="19"/>
  <c r="I7" i="20"/>
  <c r="Q289" i="19"/>
  <c r="Q279" i="19"/>
  <c r="Q202" i="19"/>
  <c r="M13" i="21"/>
  <c r="E7" i="21"/>
  <c r="N77" i="19"/>
  <c r="P118" i="19"/>
  <c r="P114" i="19"/>
  <c r="P80" i="19"/>
  <c r="P214" i="19"/>
  <c r="P215" i="19"/>
  <c r="Q44" i="19"/>
  <c r="H7" i="21"/>
  <c r="I6" i="20"/>
  <c r="K3" i="21"/>
  <c r="H2" i="21"/>
  <c r="M32" i="19"/>
  <c r="O68" i="19"/>
  <c r="Q78" i="19"/>
  <c r="J8" i="21"/>
  <c r="H12" i="21"/>
  <c r="F3" i="20"/>
  <c r="M5" i="20"/>
  <c r="O291" i="19"/>
  <c r="Q387" i="19"/>
  <c r="Q382" i="19"/>
  <c r="A418" i="19"/>
  <c r="I332" i="19"/>
  <c r="L272" i="19"/>
  <c r="Q284" i="19"/>
  <c r="O254" i="19"/>
  <c r="E3" i="20"/>
  <c r="K12" i="21"/>
  <c r="O159" i="19"/>
  <c r="F152" i="19"/>
  <c r="K10" i="21"/>
  <c r="O130" i="19"/>
  <c r="I6" i="21"/>
  <c r="O67" i="19"/>
  <c r="P403" i="19"/>
  <c r="P213" i="19"/>
  <c r="P192" i="19"/>
  <c r="E122" i="19"/>
  <c r="Q130" i="19"/>
  <c r="Q72" i="19"/>
  <c r="O72" i="19"/>
  <c r="O274" i="19"/>
  <c r="H13" i="20"/>
  <c r="Q389" i="19"/>
  <c r="O370" i="19"/>
  <c r="L332" i="19"/>
  <c r="H317" i="19"/>
  <c r="M317" i="19"/>
  <c r="K152" i="19"/>
  <c r="F2" i="21"/>
  <c r="Q65" i="19"/>
  <c r="Q63" i="19"/>
  <c r="F5" i="21"/>
  <c r="Q88" i="19"/>
  <c r="O172" i="19"/>
  <c r="Q189" i="19"/>
  <c r="H14" i="21"/>
  <c r="I14" i="21"/>
  <c r="Q200" i="19"/>
  <c r="H197" i="19"/>
  <c r="Q207" i="19"/>
  <c r="K2" i="20"/>
  <c r="N9" i="20"/>
  <c r="O12" i="20"/>
  <c r="N13" i="20"/>
  <c r="A417" i="19"/>
  <c r="L12" i="20"/>
  <c r="M12" i="20"/>
  <c r="O388" i="19"/>
  <c r="O310" i="19"/>
  <c r="Q298" i="19"/>
  <c r="M6" i="20"/>
  <c r="I227" i="19"/>
  <c r="Q215" i="19"/>
  <c r="O200" i="19"/>
  <c r="O209" i="19"/>
  <c r="C182" i="19"/>
  <c r="D12" i="21"/>
  <c r="F137" i="19"/>
  <c r="Q64" i="19"/>
  <c r="Q58" i="19"/>
  <c r="P104" i="19"/>
  <c r="P368" i="19"/>
  <c r="J47" i="19"/>
  <c r="Q56" i="19"/>
  <c r="D5" i="21"/>
  <c r="Q69" i="19"/>
  <c r="F62" i="19"/>
  <c r="O164" i="19"/>
  <c r="O155" i="19"/>
  <c r="O177" i="19"/>
  <c r="Q234" i="19"/>
  <c r="Q254" i="19"/>
  <c r="Q329" i="19"/>
  <c r="O319" i="19"/>
  <c r="C332" i="19"/>
  <c r="Q357" i="19"/>
  <c r="G347" i="19"/>
  <c r="O386" i="19"/>
  <c r="M377" i="19"/>
  <c r="O326" i="19"/>
  <c r="Q235" i="19"/>
  <c r="Q141" i="19"/>
  <c r="P230" i="19"/>
  <c r="P229" i="19"/>
  <c r="G5" i="21"/>
  <c r="K6" i="21"/>
  <c r="Q326" i="19"/>
  <c r="Q341" i="19"/>
  <c r="O343" i="19"/>
  <c r="J332" i="19"/>
  <c r="Q342" i="19"/>
  <c r="A414" i="19"/>
  <c r="O340" i="19"/>
  <c r="J8" i="20"/>
  <c r="F302" i="19"/>
  <c r="O267" i="19"/>
  <c r="E77" i="19"/>
  <c r="O36" i="19"/>
  <c r="A419" i="19"/>
  <c r="A413" i="19"/>
  <c r="P239" i="19"/>
  <c r="Q238" i="19"/>
  <c r="O230" i="19"/>
  <c r="O237" i="19"/>
  <c r="P219" i="19"/>
  <c r="O74" i="19"/>
  <c r="H8" i="21"/>
  <c r="O9" i="21"/>
  <c r="D152" i="19"/>
  <c r="Q172" i="19"/>
  <c r="O175" i="19"/>
  <c r="M257" i="19"/>
  <c r="O259" i="19"/>
  <c r="L5" i="20"/>
  <c r="Q290" i="19"/>
  <c r="O290" i="19"/>
  <c r="G8" i="20"/>
  <c r="Q353" i="19"/>
  <c r="Q370" i="19"/>
  <c r="K11" i="20"/>
  <c r="L13" i="20"/>
  <c r="J392" i="19"/>
  <c r="D11" i="20"/>
  <c r="G362" i="19"/>
  <c r="Q358" i="19"/>
  <c r="Q359" i="19"/>
  <c r="Q333" i="19"/>
  <c r="Q343" i="19"/>
  <c r="O341" i="19"/>
  <c r="O333" i="19"/>
  <c r="H302" i="19"/>
  <c r="O304" i="19"/>
  <c r="Q304" i="19"/>
  <c r="O288" i="19"/>
  <c r="N287" i="19"/>
  <c r="I272" i="19"/>
  <c r="N5" i="20"/>
  <c r="O275" i="19"/>
  <c r="C242" i="19"/>
  <c r="Q237" i="19"/>
  <c r="D212" i="19"/>
  <c r="O219" i="19"/>
  <c r="O214" i="19"/>
  <c r="Q224" i="19"/>
  <c r="C197" i="19"/>
  <c r="M10" i="21"/>
  <c r="Q142" i="19"/>
  <c r="O145" i="19"/>
  <c r="Q148" i="19"/>
  <c r="O140" i="19"/>
  <c r="K137" i="19"/>
  <c r="L122" i="19"/>
  <c r="D107" i="19"/>
  <c r="K8" i="21"/>
  <c r="L107" i="19"/>
  <c r="Q87" i="19"/>
  <c r="O54" i="19"/>
  <c r="M3" i="21"/>
  <c r="Q35" i="19"/>
  <c r="K32" i="19"/>
  <c r="N2" i="21"/>
  <c r="P273" i="19"/>
  <c r="O284" i="19"/>
  <c r="Q220" i="19"/>
  <c r="P216" i="19"/>
  <c r="O191" i="19"/>
  <c r="P189" i="19"/>
  <c r="P123" i="19"/>
  <c r="P124" i="19"/>
  <c r="P127" i="19"/>
  <c r="A416" i="19"/>
  <c r="A415" i="19"/>
  <c r="A411" i="19"/>
  <c r="P148" i="19"/>
  <c r="P278" i="19"/>
  <c r="P236" i="19"/>
  <c r="P371" i="19"/>
  <c r="O189" i="19"/>
  <c r="P283" i="19"/>
  <c r="O215" i="19"/>
  <c r="P382" i="19"/>
  <c r="N3" i="21"/>
  <c r="Q113" i="19"/>
  <c r="O108" i="19"/>
  <c r="O113" i="19"/>
  <c r="O217" i="19"/>
  <c r="C212" i="19"/>
  <c r="Q403" i="19"/>
  <c r="O213" i="19"/>
  <c r="O224" i="19"/>
  <c r="M137" i="19"/>
  <c r="E10" i="21"/>
  <c r="P398" i="19"/>
  <c r="P94" i="19"/>
  <c r="C227" i="19"/>
  <c r="O96" i="19"/>
  <c r="J92" i="19"/>
  <c r="O176" i="19"/>
  <c r="F15" i="21"/>
  <c r="Q214" i="19"/>
  <c r="G212" i="19"/>
  <c r="Q297" i="19"/>
  <c r="Q404" i="19"/>
  <c r="O378" i="19"/>
  <c r="Q169" i="19"/>
  <c r="Q176" i="19"/>
  <c r="I287" i="19"/>
  <c r="O296" i="19"/>
  <c r="M2" i="21"/>
  <c r="L3" i="21"/>
  <c r="Q59" i="19"/>
  <c r="Q228" i="19"/>
  <c r="E10" i="20"/>
  <c r="O163" i="19"/>
  <c r="Q158" i="19"/>
  <c r="M77" i="19"/>
  <c r="O55" i="19"/>
  <c r="O44" i="19"/>
  <c r="O138" i="19"/>
  <c r="Q149" i="19"/>
  <c r="Q275" i="19"/>
  <c r="O282" i="19"/>
  <c r="O342" i="19"/>
  <c r="Q338" i="19"/>
  <c r="Q354" i="19"/>
  <c r="O139" i="19"/>
  <c r="O149" i="19"/>
  <c r="Q108" i="19"/>
  <c r="Q41" i="19"/>
  <c r="O59" i="19"/>
  <c r="O57" i="19"/>
  <c r="Q57" i="19"/>
  <c r="Q118" i="19"/>
  <c r="Q293" i="19"/>
  <c r="Q288" i="19"/>
  <c r="L287" i="19"/>
  <c r="Q292" i="19"/>
  <c r="H5" i="20"/>
  <c r="D92" i="19"/>
  <c r="O86" i="19"/>
  <c r="Q82" i="19"/>
  <c r="Q86" i="19"/>
  <c r="L77" i="19"/>
  <c r="Q89" i="19"/>
  <c r="Q83" i="19"/>
  <c r="O64" i="19"/>
  <c r="G62" i="19"/>
  <c r="F32" i="19"/>
  <c r="O41" i="19"/>
  <c r="O35" i="19"/>
  <c r="O37" i="19"/>
  <c r="O34" i="19"/>
  <c r="Q34" i="19"/>
  <c r="L17" i="19"/>
  <c r="J2" i="21"/>
  <c r="L2" i="21"/>
  <c r="Q37" i="19"/>
  <c r="O40" i="19"/>
  <c r="I62" i="19"/>
  <c r="O69" i="19"/>
  <c r="O71" i="19"/>
  <c r="C77" i="19"/>
  <c r="I7" i="21"/>
  <c r="O114" i="19"/>
  <c r="E15" i="21"/>
  <c r="D15" i="21"/>
  <c r="N15" i="21"/>
  <c r="K15" i="21"/>
  <c r="I3" i="20"/>
  <c r="K3" i="20"/>
  <c r="G287" i="19"/>
  <c r="Q296" i="19"/>
  <c r="O297" i="19"/>
  <c r="O293" i="19"/>
  <c r="N332" i="19"/>
  <c r="I11" i="20"/>
  <c r="O367" i="19"/>
  <c r="O399" i="19"/>
  <c r="Q378" i="19"/>
  <c r="C377" i="19"/>
  <c r="H377" i="19"/>
  <c r="L3" i="20"/>
  <c r="O244" i="19"/>
  <c r="O158" i="19"/>
  <c r="H152" i="19"/>
  <c r="O78" i="19"/>
  <c r="Q85" i="19"/>
  <c r="O148" i="19"/>
  <c r="O141" i="19"/>
  <c r="O143" i="19"/>
  <c r="C137" i="19"/>
  <c r="O169" i="19"/>
  <c r="O208" i="19"/>
  <c r="Q283" i="19"/>
  <c r="G272" i="19"/>
  <c r="O283" i="19"/>
  <c r="Q278" i="19"/>
  <c r="H272" i="19"/>
  <c r="Q312" i="19"/>
  <c r="O353" i="19"/>
  <c r="O380" i="19"/>
  <c r="Q369" i="19"/>
  <c r="O373" i="19"/>
  <c r="O354" i="19"/>
  <c r="Q280" i="19"/>
  <c r="O278" i="19"/>
  <c r="K272" i="19"/>
  <c r="O280" i="19"/>
  <c r="D197" i="19"/>
  <c r="L197" i="19"/>
  <c r="O203" i="19"/>
  <c r="Q162" i="19"/>
  <c r="G137" i="19"/>
  <c r="Q140" i="19"/>
  <c r="G32" i="19"/>
  <c r="Q29" i="19"/>
  <c r="H17" i="19"/>
  <c r="N17" i="19"/>
  <c r="M17" i="19"/>
  <c r="O29" i="19"/>
  <c r="O398" i="19"/>
  <c r="Q398" i="19"/>
  <c r="I92" i="19"/>
  <c r="O95" i="19"/>
  <c r="Q95" i="19"/>
  <c r="P27" i="19"/>
  <c r="P25" i="19"/>
  <c r="P23" i="19"/>
  <c r="P24" i="19"/>
  <c r="D17" i="19"/>
  <c r="G17" i="19"/>
  <c r="I17" i="19"/>
  <c r="O236" i="19"/>
  <c r="Q236" i="19"/>
  <c r="O183" i="19"/>
  <c r="Q183" i="19"/>
  <c r="O43" i="19"/>
  <c r="Q43" i="19"/>
  <c r="O168" i="19"/>
  <c r="Q168" i="19"/>
  <c r="Q25" i="19"/>
  <c r="O25" i="19"/>
  <c r="J17" i="19"/>
  <c r="Q395" i="19"/>
  <c r="O395" i="19"/>
  <c r="Q401" i="19"/>
  <c r="C392" i="19"/>
  <c r="O401" i="19"/>
  <c r="Q335" i="19"/>
  <c r="O335" i="19"/>
  <c r="O394" i="19"/>
  <c r="Q394" i="19"/>
  <c r="O306" i="19"/>
  <c r="Q306" i="19"/>
  <c r="O276" i="19"/>
  <c r="Q276" i="19"/>
  <c r="Q50" i="19"/>
  <c r="O50" i="19"/>
  <c r="Q173" i="19"/>
  <c r="O173" i="19"/>
  <c r="Q185" i="19"/>
  <c r="O185" i="19"/>
  <c r="P29" i="19"/>
  <c r="K17" i="19"/>
  <c r="Q26" i="19"/>
  <c r="O26" i="19"/>
  <c r="O18" i="19"/>
  <c r="Q18" i="19"/>
  <c r="Q19" i="19"/>
  <c r="O19" i="19"/>
  <c r="Q22" i="19"/>
  <c r="O22" i="19"/>
  <c r="C347" i="19"/>
  <c r="Q273" i="19"/>
  <c r="E272" i="19"/>
  <c r="O273" i="19"/>
  <c r="L92" i="19"/>
  <c r="O7" i="21"/>
  <c r="M392" i="19"/>
  <c r="P234" i="19"/>
  <c r="Q97" i="19"/>
  <c r="O97" i="19"/>
  <c r="Q24" i="19"/>
  <c r="O24" i="19"/>
  <c r="P18" i="19"/>
  <c r="P19" i="19"/>
  <c r="E17" i="19"/>
  <c r="O21" i="19"/>
  <c r="Q21" i="19"/>
  <c r="C17" i="19"/>
  <c r="E32" i="19"/>
  <c r="Q27" i="19"/>
  <c r="O27" i="19"/>
  <c r="Q23" i="19"/>
  <c r="O23" i="19"/>
  <c r="O28" i="19"/>
  <c r="Q28" i="19"/>
  <c r="P21" i="19"/>
  <c r="P28" i="19"/>
  <c r="P22" i="19"/>
  <c r="P26" i="19"/>
  <c r="P20" i="19"/>
  <c r="F17" i="19"/>
  <c r="Q20" i="19"/>
  <c r="O20" i="19"/>
  <c r="Q397" i="19"/>
  <c r="J107" i="19"/>
  <c r="O8" i="21"/>
  <c r="A409" i="19"/>
  <c r="N8" i="21"/>
  <c r="P291" i="19"/>
  <c r="O202" i="19"/>
  <c r="Q334" i="19"/>
  <c r="Q213" i="19"/>
  <c r="K7" i="21"/>
  <c r="O369" i="19"/>
  <c r="Q373" i="19"/>
  <c r="G167" i="19"/>
  <c r="Q171" i="19"/>
  <c r="O171" i="19"/>
  <c r="O234" i="19"/>
  <c r="H11" i="20"/>
  <c r="Q337" i="19"/>
  <c r="O337" i="19"/>
  <c r="O125" i="19"/>
  <c r="Q138" i="19"/>
  <c r="M122" i="19"/>
  <c r="O134" i="19"/>
  <c r="O126" i="19"/>
  <c r="M197" i="19"/>
  <c r="G14" i="21"/>
  <c r="Q350" i="19"/>
  <c r="O350" i="19"/>
  <c r="O38" i="19"/>
  <c r="Q38" i="19"/>
  <c r="O321" i="19"/>
  <c r="Q321" i="19"/>
  <c r="Q98" i="19"/>
  <c r="O98" i="19"/>
  <c r="O11" i="20"/>
  <c r="Q309" i="19"/>
  <c r="O309" i="19"/>
  <c r="Q192" i="19"/>
  <c r="O192" i="19"/>
  <c r="N11" i="20"/>
  <c r="N152" i="19"/>
  <c r="M11" i="21"/>
  <c r="O368" i="19"/>
  <c r="J3" i="20"/>
  <c r="M3" i="20"/>
  <c r="Q109" i="19"/>
  <c r="O109" i="19"/>
  <c r="Q94" i="19"/>
  <c r="C92" i="19"/>
  <c r="O94" i="19"/>
  <c r="O281" i="19"/>
  <c r="Q281" i="19"/>
  <c r="Q93" i="19"/>
  <c r="O93" i="19"/>
  <c r="Q239" i="19"/>
  <c r="O239" i="19"/>
  <c r="J362" i="19"/>
  <c r="O371" i="19"/>
  <c r="Q371" i="19"/>
  <c r="Q127" i="19"/>
  <c r="O127" i="19"/>
  <c r="P128" i="19"/>
  <c r="A410" i="19"/>
  <c r="O123" i="19"/>
  <c r="Q123" i="19"/>
  <c r="Q356" i="19"/>
  <c r="O356" i="19"/>
  <c r="Q344" i="19"/>
  <c r="O344" i="19"/>
  <c r="A412" i="19"/>
  <c r="P49" i="19"/>
  <c r="F287" i="19"/>
  <c r="L6" i="20"/>
  <c r="K92" i="19"/>
  <c r="D7" i="21"/>
  <c r="Q314" i="19"/>
  <c r="O314" i="19"/>
  <c r="Q79" i="19"/>
  <c r="O79" i="19"/>
  <c r="C122" i="19"/>
  <c r="Q128" i="19"/>
  <c r="O128" i="19"/>
  <c r="O124" i="19"/>
  <c r="N122" i="19"/>
  <c r="Q124" i="19"/>
  <c r="J32" i="19"/>
  <c r="Q39" i="19"/>
  <c r="O39" i="19"/>
  <c r="Q299" i="19"/>
  <c r="O299" i="19"/>
  <c r="Q160" i="19"/>
  <c r="O160" i="19"/>
  <c r="Q247" i="19"/>
  <c r="I242" i="19"/>
  <c r="O247" i="19"/>
  <c r="Q206" i="19"/>
  <c r="O206" i="19"/>
  <c r="Q99" i="19"/>
  <c r="O99" i="19"/>
  <c r="N92" i="19"/>
  <c r="Q101" i="19"/>
  <c r="O101" i="19"/>
  <c r="H47" i="19"/>
  <c r="Q49" i="19"/>
  <c r="O49" i="19"/>
  <c r="Q277" i="19"/>
  <c r="O277" i="19"/>
  <c r="Q104" i="19"/>
  <c r="O104" i="19"/>
  <c r="D2" i="21"/>
  <c r="M9" i="21"/>
  <c r="E13" i="21"/>
  <c r="O13" i="21"/>
  <c r="J2" i="20"/>
  <c r="E8" i="20"/>
  <c r="H8" i="20"/>
  <c r="J10" i="20"/>
  <c r="K10" i="20"/>
  <c r="E11" i="20"/>
  <c r="M11" i="20"/>
  <c r="N9" i="21"/>
  <c r="K2" i="21"/>
  <c r="I2" i="21"/>
  <c r="E2" i="21"/>
  <c r="K7" i="20"/>
  <c r="D5" i="20"/>
  <c r="J14" i="21"/>
  <c r="N12" i="21"/>
  <c r="K11" i="21"/>
  <c r="G10" i="21"/>
  <c r="L7" i="21"/>
  <c r="R4" i="20" l="1"/>
  <c r="R12" i="20"/>
  <c r="Q8" i="20"/>
  <c r="Q6" i="21"/>
  <c r="Q10" i="20"/>
  <c r="Q11" i="20"/>
  <c r="Q6" i="20"/>
  <c r="Q7" i="21"/>
  <c r="Q5" i="21"/>
  <c r="Q4" i="20"/>
  <c r="Q10" i="21"/>
  <c r="A322" i="19"/>
  <c r="Q3" i="21"/>
  <c r="Q2" i="20"/>
  <c r="A324" i="19"/>
  <c r="P13" i="21"/>
  <c r="Q11" i="21"/>
  <c r="Q7" i="20"/>
  <c r="Q8" i="21"/>
  <c r="R8" i="20"/>
  <c r="R11" i="21"/>
  <c r="Q14" i="21"/>
  <c r="Q13" i="21"/>
  <c r="A6" i="19"/>
  <c r="P8" i="20"/>
  <c r="A7" i="19"/>
  <c r="A8" i="19"/>
  <c r="Q3" i="20"/>
  <c r="A380" i="19"/>
  <c r="A261" i="19"/>
  <c r="Q12" i="20"/>
  <c r="P4" i="20"/>
  <c r="P6" i="21"/>
  <c r="Q4" i="21"/>
  <c r="P4" i="21"/>
  <c r="Q9" i="20"/>
  <c r="A327" i="19"/>
  <c r="R9" i="21"/>
  <c r="A259" i="19"/>
  <c r="Q15" i="21"/>
  <c r="A67" i="19"/>
  <c r="A369" i="19"/>
  <c r="A253" i="19"/>
  <c r="Q2" i="21"/>
  <c r="A10" i="19"/>
  <c r="A404" i="19"/>
  <c r="A326" i="19"/>
  <c r="Q5" i="20"/>
  <c r="R14" i="21"/>
  <c r="A402" i="19"/>
  <c r="A222" i="19"/>
  <c r="A263" i="19"/>
  <c r="A250" i="19"/>
  <c r="R10" i="21"/>
  <c r="A12" i="19"/>
  <c r="A13" i="19"/>
  <c r="A11" i="19"/>
  <c r="A9" i="19"/>
  <c r="A14" i="19"/>
  <c r="A4" i="19"/>
  <c r="A5" i="19"/>
  <c r="A262" i="19"/>
  <c r="A321" i="19"/>
  <c r="A389" i="19"/>
  <c r="R10" i="20"/>
  <c r="A297" i="19"/>
  <c r="Q12" i="21"/>
  <c r="R5" i="21"/>
  <c r="A269" i="19"/>
  <c r="A80" i="19"/>
  <c r="A79" i="19"/>
  <c r="A383" i="19"/>
  <c r="A64" i="19"/>
  <c r="A299" i="19"/>
  <c r="A230" i="19"/>
  <c r="A323" i="19"/>
  <c r="A49" i="19"/>
  <c r="Q13" i="20"/>
  <c r="A328" i="19"/>
  <c r="A337" i="19"/>
  <c r="A338" i="19"/>
  <c r="A83" i="19"/>
  <c r="A264" i="19"/>
  <c r="A220" i="19"/>
  <c r="A113" i="19"/>
  <c r="R4" i="21"/>
  <c r="P2" i="21"/>
  <c r="P13" i="20"/>
  <c r="R13" i="20"/>
  <c r="R11" i="20"/>
  <c r="A350" i="19"/>
  <c r="A82" i="19"/>
  <c r="A81" i="19"/>
  <c r="A403" i="19"/>
  <c r="A395" i="19"/>
  <c r="A66" i="19"/>
  <c r="A109" i="19"/>
  <c r="A325" i="19"/>
  <c r="A236" i="19"/>
  <c r="A372" i="19"/>
  <c r="A351" i="19"/>
  <c r="A340" i="19"/>
  <c r="A219" i="19"/>
  <c r="R7" i="20"/>
  <c r="R2" i="20"/>
  <c r="A265" i="19"/>
  <c r="A202" i="19"/>
  <c r="R3" i="20"/>
  <c r="P5" i="21"/>
  <c r="A184" i="19"/>
  <c r="A223" i="19"/>
  <c r="A237" i="19"/>
  <c r="A396" i="19"/>
  <c r="A352" i="19"/>
  <c r="P12" i="21"/>
  <c r="A74" i="19"/>
  <c r="A179" i="19"/>
  <c r="A386" i="19"/>
  <c r="R13" i="21"/>
  <c r="A192" i="19"/>
  <c r="A178" i="19"/>
  <c r="A144" i="19"/>
  <c r="A141" i="19"/>
  <c r="A73" i="19"/>
  <c r="A355" i="19"/>
  <c r="A342" i="19"/>
  <c r="A209" i="19"/>
  <c r="A185" i="19"/>
  <c r="A175" i="19"/>
  <c r="A116" i="19"/>
  <c r="P8" i="21"/>
  <c r="R3" i="21"/>
  <c r="A154" i="19"/>
  <c r="A174" i="19"/>
  <c r="R12" i="21"/>
  <c r="A266" i="19"/>
  <c r="R9" i="20"/>
  <c r="A387" i="19"/>
  <c r="R6" i="20"/>
  <c r="A194" i="19"/>
  <c r="R2" i="21"/>
  <c r="A53" i="19"/>
  <c r="A65" i="19"/>
  <c r="A69" i="19"/>
  <c r="A118" i="19"/>
  <c r="A217" i="19"/>
  <c r="P11" i="20"/>
  <c r="A364" i="19"/>
  <c r="A367" i="19"/>
  <c r="A339" i="19"/>
  <c r="A308" i="19"/>
  <c r="P3" i="20"/>
  <c r="A221" i="19"/>
  <c r="A193" i="19"/>
  <c r="A177" i="19"/>
  <c r="A162" i="19"/>
  <c r="R8" i="21"/>
  <c r="P7" i="21"/>
  <c r="A72" i="19"/>
  <c r="A176" i="19"/>
  <c r="A147" i="19"/>
  <c r="A89" i="19"/>
  <c r="A140" i="19"/>
  <c r="R15" i="21"/>
  <c r="A336" i="19"/>
  <c r="A382" i="19"/>
  <c r="A381" i="19"/>
  <c r="A368" i="19"/>
  <c r="A292" i="19"/>
  <c r="A191" i="19"/>
  <c r="A329" i="19"/>
  <c r="A335" i="19"/>
  <c r="A310" i="19"/>
  <c r="A233" i="19"/>
  <c r="A163" i="19"/>
  <c r="A71" i="19"/>
  <c r="A169" i="19"/>
  <c r="A205" i="19"/>
  <c r="A218" i="19"/>
  <c r="A231" i="19"/>
  <c r="A254" i="19"/>
  <c r="A260" i="19"/>
  <c r="A385" i="19"/>
  <c r="A397" i="19"/>
  <c r="P12" i="20"/>
  <c r="A341" i="19"/>
  <c r="A295" i="19"/>
  <c r="R5" i="20"/>
  <c r="A267" i="19"/>
  <c r="P15" i="21"/>
  <c r="A149" i="19"/>
  <c r="A148" i="19"/>
  <c r="A111" i="19"/>
  <c r="A54" i="19"/>
  <c r="A356" i="19"/>
  <c r="A70" i="19"/>
  <c r="A114" i="19"/>
  <c r="A124" i="19"/>
  <c r="A344" i="19"/>
  <c r="A353" i="19"/>
  <c r="A354" i="19"/>
  <c r="A275" i="19"/>
  <c r="A234" i="19"/>
  <c r="A145" i="19"/>
  <c r="A171" i="19"/>
  <c r="A268" i="19"/>
  <c r="A320" i="19"/>
  <c r="A384" i="19"/>
  <c r="A394" i="19"/>
  <c r="A379" i="19"/>
  <c r="A370" i="19"/>
  <c r="A283" i="19"/>
  <c r="A232" i="19"/>
  <c r="A239" i="19"/>
  <c r="A304" i="19"/>
  <c r="P3" i="21"/>
  <c r="A85" i="19"/>
  <c r="A96" i="19"/>
  <c r="A216" i="19"/>
  <c r="A229" i="19"/>
  <c r="A235" i="19"/>
  <c r="A305" i="19"/>
  <c r="A401" i="19"/>
  <c r="A374" i="19"/>
  <c r="A319" i="19"/>
  <c r="A306" i="19"/>
  <c r="A293" i="19"/>
  <c r="A298" i="19"/>
  <c r="A252" i="19"/>
  <c r="A215" i="19"/>
  <c r="A214" i="19"/>
  <c r="A224" i="19"/>
  <c r="A204" i="19"/>
  <c r="A186" i="19"/>
  <c r="A170" i="19"/>
  <c r="A173" i="19"/>
  <c r="A164" i="19"/>
  <c r="A146" i="19"/>
  <c r="A134" i="19"/>
  <c r="A119" i="19"/>
  <c r="R6" i="21"/>
  <c r="A55" i="19"/>
  <c r="A52" i="19"/>
  <c r="A365" i="19"/>
  <c r="A373" i="19"/>
  <c r="A366" i="19"/>
  <c r="A277" i="19"/>
  <c r="A190" i="19"/>
  <c r="A86" i="19"/>
  <c r="A36" i="19"/>
  <c r="A187" i="19"/>
  <c r="A125" i="19"/>
  <c r="A112" i="19"/>
  <c r="A143" i="19"/>
  <c r="A172" i="19"/>
  <c r="A19" i="19"/>
  <c r="A29" i="19"/>
  <c r="A139" i="19"/>
  <c r="A334" i="19"/>
  <c r="P9" i="20"/>
  <c r="A274" i="19"/>
  <c r="A59" i="19"/>
  <c r="A34" i="19"/>
  <c r="A44" i="19"/>
  <c r="A22" i="19"/>
  <c r="A35" i="19"/>
  <c r="A68" i="19"/>
  <c r="A142" i="19"/>
  <c r="A238" i="19"/>
  <c r="A371" i="19"/>
  <c r="A115" i="19"/>
  <c r="A110" i="19"/>
  <c r="A388" i="19"/>
  <c r="A357" i="19"/>
  <c r="A290" i="19"/>
  <c r="A188" i="19"/>
  <c r="A189" i="19"/>
  <c r="A399" i="19"/>
  <c r="A251" i="19"/>
  <c r="A24" i="19"/>
  <c r="A25" i="19"/>
  <c r="A276" i="19"/>
  <c r="A307" i="19"/>
  <c r="A343" i="19"/>
  <c r="A349" i="19"/>
  <c r="A400" i="19"/>
  <c r="A398" i="19"/>
  <c r="A26" i="19"/>
  <c r="A27" i="19"/>
  <c r="A20" i="19"/>
  <c r="A21" i="19"/>
  <c r="A23" i="19"/>
  <c r="A28" i="19"/>
  <c r="A58" i="19"/>
  <c r="A294" i="19"/>
  <c r="A57" i="19"/>
  <c r="A359" i="19"/>
  <c r="A88" i="19"/>
  <c r="A278" i="19"/>
  <c r="A130" i="19"/>
  <c r="R7" i="21"/>
  <c r="A43" i="19"/>
  <c r="A126" i="19"/>
  <c r="A358" i="19"/>
  <c r="A279" i="19"/>
  <c r="A247" i="19"/>
  <c r="A199" i="19"/>
  <c r="A132" i="19"/>
  <c r="A131" i="19"/>
  <c r="A42" i="19"/>
  <c r="A201" i="19"/>
  <c r="A161" i="19"/>
  <c r="A160" i="19"/>
  <c r="A133" i="19"/>
  <c r="A84" i="19"/>
  <c r="A39" i="19"/>
  <c r="A117" i="19"/>
  <c r="A291" i="19"/>
  <c r="A284" i="19"/>
  <c r="A200" i="19"/>
  <c r="A155" i="19"/>
  <c r="A102" i="19"/>
  <c r="A99" i="19"/>
  <c r="A129" i="19"/>
  <c r="A313" i="19"/>
  <c r="A314" i="19"/>
  <c r="A282" i="19"/>
  <c r="A248" i="19"/>
  <c r="A246" i="19"/>
  <c r="A203" i="19"/>
  <c r="A158" i="19"/>
  <c r="A159" i="19"/>
  <c r="A100" i="19"/>
  <c r="A98" i="19"/>
  <c r="A97" i="19"/>
  <c r="A87" i="19"/>
  <c r="A56" i="19"/>
  <c r="A104" i="19"/>
  <c r="A311" i="19"/>
  <c r="A309" i="19"/>
  <c r="A296" i="19"/>
  <c r="P6" i="20"/>
  <c r="A289" i="19"/>
  <c r="A244" i="19"/>
  <c r="A245" i="19"/>
  <c r="A206" i="19"/>
  <c r="A156" i="19"/>
  <c r="A157" i="19"/>
  <c r="A95" i="19"/>
  <c r="A94" i="19"/>
  <c r="A103" i="19"/>
  <c r="A37" i="19"/>
  <c r="A40" i="19"/>
  <c r="A41" i="19"/>
  <c r="A127" i="19"/>
  <c r="A128" i="19"/>
  <c r="A38" i="19"/>
  <c r="A312" i="19"/>
  <c r="A207" i="19"/>
  <c r="A208" i="19"/>
  <c r="A249" i="19"/>
  <c r="A280" i="19"/>
  <c r="A281" i="19"/>
  <c r="A50" i="19"/>
  <c r="A51" i="19"/>
  <c r="A101" i="19"/>
  <c r="P10" i="20"/>
  <c r="P2" i="20"/>
  <c r="Q9" i="21"/>
  <c r="P9" i="21"/>
  <c r="P7" i="20"/>
  <c r="P5" i="20"/>
  <c r="P14" i="21"/>
  <c r="P11" i="21"/>
  <c r="P10" i="21"/>
  <c r="T10" i="21" l="1"/>
  <c r="S4" i="20"/>
  <c r="T5" i="21"/>
  <c r="S12" i="21"/>
  <c r="T12" i="20"/>
  <c r="T6" i="20"/>
  <c r="T8" i="20"/>
  <c r="T7" i="21"/>
  <c r="T6" i="21"/>
  <c r="T11" i="20"/>
  <c r="T7" i="20"/>
  <c r="T4" i="20"/>
  <c r="S12" i="20"/>
  <c r="T10" i="20"/>
  <c r="T3" i="21"/>
  <c r="T2" i="20"/>
  <c r="T11" i="21"/>
  <c r="T8" i="21"/>
  <c r="T13" i="21"/>
  <c r="S8" i="20"/>
  <c r="T4" i="21"/>
  <c r="S11" i="21"/>
  <c r="T14" i="21"/>
  <c r="S10" i="21"/>
  <c r="S9" i="21"/>
  <c r="T9" i="21"/>
  <c r="T3" i="20"/>
  <c r="T13" i="20"/>
  <c r="T9" i="20"/>
  <c r="T15" i="21"/>
  <c r="T5" i="20"/>
  <c r="S5" i="21"/>
  <c r="S2" i="21"/>
  <c r="T12" i="21"/>
  <c r="S14" i="21"/>
  <c r="S10" i="20"/>
  <c r="S4" i="21"/>
  <c r="S13" i="20"/>
  <c r="S3" i="20"/>
  <c r="S11" i="20"/>
  <c r="S7" i="20"/>
  <c r="S3" i="21"/>
  <c r="S5" i="20"/>
  <c r="S2" i="20"/>
  <c r="S6" i="20"/>
  <c r="T2" i="21"/>
  <c r="S7" i="21"/>
  <c r="S13" i="21"/>
  <c r="S9" i="20"/>
  <c r="S8" i="21"/>
  <c r="S15" i="21"/>
  <c r="S6" i="21"/>
</calcChain>
</file>

<file path=xl/sharedStrings.xml><?xml version="1.0" encoding="utf-8"?>
<sst xmlns="http://schemas.openxmlformats.org/spreadsheetml/2006/main" count="3260" uniqueCount="483">
  <si>
    <t>Afdeling/Division 1</t>
  </si>
  <si>
    <t>Afdeling/Division 2A</t>
  </si>
  <si>
    <t>Afdeling/Division 2B</t>
  </si>
  <si>
    <t>Afdeling/Division 3A</t>
  </si>
  <si>
    <t>Afdeling/Division 3B</t>
  </si>
  <si>
    <t>Afdeling/Division 3C</t>
  </si>
  <si>
    <t>Afdeling/Division 3D</t>
  </si>
  <si>
    <t>Afdeling/Division 4A</t>
  </si>
  <si>
    <t>Afdeling/Division 4B</t>
  </si>
  <si>
    <t>Afdeling/Division 4C</t>
  </si>
  <si>
    <t>Afdeling/Division 4D</t>
  </si>
  <si>
    <t>Afdeling/Division 4E</t>
  </si>
  <si>
    <t>Afdeling/Division 4F</t>
  </si>
  <si>
    <t>Afdeling/Division 4G</t>
  </si>
  <si>
    <t>Afdeling/Division 4H</t>
  </si>
  <si>
    <t>Afdeling/Division 5A</t>
  </si>
  <si>
    <t>Afdeling/Division 5B</t>
  </si>
  <si>
    <t>Afdeling/Division 5C</t>
  </si>
  <si>
    <t>Afdeling/Division 5D</t>
  </si>
  <si>
    <t>Afdeling/Division 5E</t>
  </si>
  <si>
    <t>Afdeling/Division 5F</t>
  </si>
  <si>
    <t>Afdeling/Division 5G</t>
  </si>
  <si>
    <t>Afdeling/Division 5H</t>
  </si>
  <si>
    <t>Afdeling/Division 5I</t>
  </si>
  <si>
    <t>Afdeling/Division 5J</t>
  </si>
  <si>
    <t>Afdeling/Division 5K</t>
  </si>
  <si>
    <t>Afdeling/Division 5L</t>
  </si>
  <si>
    <t>Afdeling/Division 5M</t>
  </si>
  <si>
    <t>Ronde 1:</t>
  </si>
  <si>
    <t>Ronde 2:</t>
  </si>
  <si>
    <t>Ronde 3:</t>
  </si>
  <si>
    <t>Ronde 4:</t>
  </si>
  <si>
    <t>Ronde 5:</t>
  </si>
  <si>
    <t>Ronde 6:</t>
  </si>
  <si>
    <t>Ronde 7:</t>
  </si>
  <si>
    <t>Ronde 8:</t>
  </si>
  <si>
    <t>Ronde 9:</t>
  </si>
  <si>
    <t>Ronde 10:</t>
  </si>
  <si>
    <t>Ronde 11:</t>
  </si>
  <si>
    <t>R</t>
  </si>
  <si>
    <t>TEAM</t>
  </si>
  <si>
    <t>BP</t>
  </si>
  <si>
    <t>MP</t>
  </si>
  <si>
    <t>XX</t>
  </si>
  <si>
    <t>Afdeling/Division 5N</t>
  </si>
  <si>
    <t>Division</t>
  </si>
  <si>
    <t>Team</t>
  </si>
  <si>
    <t>#</t>
  </si>
  <si>
    <t>5H</t>
  </si>
  <si>
    <t>5J</t>
  </si>
  <si>
    <t>5K</t>
  </si>
  <si>
    <t>5B</t>
  </si>
  <si>
    <t>5G</t>
  </si>
  <si>
    <t>5F</t>
  </si>
  <si>
    <t>5I</t>
  </si>
  <si>
    <t>5E</t>
  </si>
  <si>
    <t>5D</t>
  </si>
  <si>
    <t>5A</t>
  </si>
  <si>
    <t>5C</t>
  </si>
  <si>
    <t/>
  </si>
  <si>
    <t xml:space="preserve">Afdeling/Division 5B </t>
  </si>
  <si>
    <t>Pnr.</t>
  </si>
  <si>
    <t>Res. 2</t>
  </si>
  <si>
    <t>Res. 3</t>
  </si>
  <si>
    <t>Test</t>
  </si>
  <si>
    <t>Afdeling/Division 5O</t>
  </si>
  <si>
    <t>Res. 1</t>
  </si>
  <si>
    <t>Res. 4</t>
  </si>
  <si>
    <t>401 KGSRL 2</t>
  </si>
  <si>
    <t>101 KASK 1</t>
  </si>
  <si>
    <t>401 KGSRL 3</t>
  </si>
  <si>
    <t>422 MSV 1</t>
  </si>
  <si>
    <t>401 KGSRL 4</t>
  </si>
  <si>
    <t>401 KGSRL 5</t>
  </si>
  <si>
    <t>-</t>
  </si>
  <si>
    <t>604 KSK47-Eynatten 3</t>
  </si>
  <si>
    <t>BP%</t>
  </si>
  <si>
    <t>MP%</t>
  </si>
  <si>
    <t>Nr.</t>
  </si>
  <si>
    <t>401 KGSRL 6</t>
  </si>
  <si>
    <t>422 MSV 2</t>
  </si>
  <si>
    <t>401 KGSRL 7</t>
  </si>
  <si>
    <t>401 KGSRL 8</t>
  </si>
  <si>
    <t>604 KSK47-Eynatten 4</t>
  </si>
  <si>
    <t>401 KGSRL 9</t>
  </si>
  <si>
    <t>401 KGSRL 10</t>
  </si>
  <si>
    <t>401 KGSRL 11</t>
  </si>
  <si>
    <t>401 KGSRL 12</t>
  </si>
  <si>
    <t>401 KGSRL 13</t>
  </si>
  <si>
    <t>2A</t>
  </si>
  <si>
    <t>2B</t>
  </si>
  <si>
    <t>3A</t>
  </si>
  <si>
    <t>3B</t>
  </si>
  <si>
    <t>3C</t>
  </si>
  <si>
    <t>3D</t>
  </si>
  <si>
    <t>4A</t>
  </si>
  <si>
    <t>4B</t>
  </si>
  <si>
    <t>4C</t>
  </si>
  <si>
    <t>4D</t>
  </si>
  <si>
    <t>4E</t>
  </si>
  <si>
    <t>4F</t>
  </si>
  <si>
    <t>4G</t>
  </si>
  <si>
    <t>4H</t>
  </si>
  <si>
    <t>Seizoen</t>
  </si>
  <si>
    <t>607 KSK Rochade 3</t>
  </si>
  <si>
    <t>607 KSK Rochade 4</t>
  </si>
  <si>
    <t>422 MSV 3</t>
  </si>
  <si>
    <t>Afdeling/Division 5P</t>
  </si>
  <si>
    <t>Afdeling</t>
  </si>
  <si>
    <t>101 KASK 2</t>
  </si>
  <si>
    <t>5L</t>
  </si>
  <si>
    <t>Equipe 1</t>
  </si>
  <si>
    <t>Equipe 2</t>
  </si>
  <si>
    <t>Résultat</t>
  </si>
  <si>
    <t>Raison pour barrage</t>
  </si>
  <si>
    <t>Reden van testwedstrijd</t>
  </si>
  <si>
    <t>Ploeg 1</t>
  </si>
  <si>
    <t>Ploeg 2</t>
  </si>
  <si>
    <t>Résultaat</t>
  </si>
  <si>
    <t>Gespeeld op</t>
  </si>
  <si>
    <t>Gespeeld te</t>
  </si>
  <si>
    <t>Joué le</t>
  </si>
  <si>
    <t>Joué à</t>
  </si>
  <si>
    <t>Lottrekking winnaar</t>
  </si>
  <si>
    <t>Tirrage au sort vainqueur</t>
  </si>
  <si>
    <t>422 MSV 4</t>
  </si>
  <si>
    <t>240 SCRR 1</t>
  </si>
  <si>
    <t>607 KSK Rochade 6</t>
  </si>
  <si>
    <t>401 KGSRL 14</t>
  </si>
  <si>
    <t>401 KGSRL 15</t>
  </si>
  <si>
    <t>401 KGSRL 16</t>
  </si>
  <si>
    <t>401 KGSRL 1</t>
  </si>
  <si>
    <t xml:space="preserve">Team </t>
  </si>
  <si>
    <t>101 KASK 3</t>
  </si>
  <si>
    <t>Liste des équipes qui ne peuvent pas monter à cause de dégradation volontaire (art. 32.i)</t>
  </si>
  <si>
    <t>Lijst van ploegen die niet mogen promoveren vanwege hun vrijwillige degradatie (art. 32.i)</t>
  </si>
  <si>
    <t>Division/série</t>
  </si>
  <si>
    <t>Nom d'équipe</t>
  </si>
  <si>
    <t>Première saison</t>
  </si>
  <si>
    <t>Deuxième saison</t>
  </si>
  <si>
    <t>Afdeling/reeks</t>
  </si>
  <si>
    <t>Ploegnaam</t>
  </si>
  <si>
    <t>Eerste seizoen</t>
  </si>
  <si>
    <t>Tweede seizoen</t>
  </si>
  <si>
    <t>FR</t>
  </si>
  <si>
    <t>Si dans ces séries une de ces équipes est championne, alors elle ne peut pas monter vers la division supérieure.</t>
  </si>
  <si>
    <t>Sa place dans la division supérieure sera occupée par un des meilleurs deuxièmes de sa division (art. 32.g).</t>
  </si>
  <si>
    <t>Cette règle de promotion s'appliquera également au cas où une équipe est championne alors que son cercle</t>
  </si>
  <si>
    <t>a déjà une équipe en première division et qu'il ne peut donc pas faire monter l'équipe championne (art. 32.h).</t>
  </si>
  <si>
    <t>NL</t>
  </si>
  <si>
    <t>Indien in deze reeksen één van deze ploegen kampioen wordt, mag deze niet promoveren naar een hogere afdeling.</t>
  </si>
  <si>
    <t>Haar plaats in de hogere afdeling wordt dan ingenomen op basis van de beste tweedes uit haar afdeling (art. 32.g).</t>
  </si>
  <si>
    <t>Deze promotieregel geldt ook wanneer een ploeg kampioen wordt in tweede afdeling en er reeds een ploeg van</t>
  </si>
  <si>
    <t>dezelfde club in eerste afdeling speelt, waardoor de kampioen dus niet mag stijgen (art. 32.h).</t>
  </si>
  <si>
    <t xml:space="preserve">Ronde </t>
  </si>
  <si>
    <t>Blancs / Wit</t>
  </si>
  <si>
    <t>Noirs / Zwart</t>
  </si>
  <si>
    <r>
      <t>Artikel 29.c van het Wedstrijdreglement stelt immers dat "</t>
    </r>
    <r>
      <rPr>
        <i/>
        <sz val="10"/>
        <rFont val="Arial"/>
        <family val="2"/>
      </rPr>
      <t xml:space="preserve">De Raad van Bestuur beslist over de indeling der reeksen, op voorstel van de Verantwoordelijke Nationale Toernooien, en vermijdt zoveel mogelijk dat twee ploegen van eenzelfde club in dezelfde reeks worden ondergebracht. Hij voert de lottrekking uit. Wanneer toch twee ploegen van eenzelfde club in dezelfde reeks spelen, </t>
    </r>
    <r>
      <rPr>
        <b/>
        <i/>
        <u/>
        <sz val="10"/>
        <rFont val="Arial"/>
        <family val="2"/>
      </rPr>
      <t>ontmoeten zij elkaar in of voor de eerste ronde</t>
    </r>
    <r>
      <rPr>
        <i/>
        <sz val="10"/>
        <rFont val="Arial"/>
        <family val="2"/>
      </rPr>
      <t>.</t>
    </r>
    <r>
      <rPr>
        <sz val="10"/>
        <rFont val="Arial"/>
        <family val="2"/>
      </rPr>
      <t>"</t>
    </r>
  </si>
  <si>
    <r>
      <t xml:space="preserve">De betrokken clubs dienen bovendien de volgende belangrijke artikels van het WR in acht te nemen:
33.b </t>
    </r>
    <r>
      <rPr>
        <i/>
        <sz val="10"/>
        <rFont val="Arial"/>
        <family val="2"/>
      </rPr>
      <t>Wanneer meerdere ploegen van een zelfde club in een zelfde reeks spelen, mogen de reserven gedurende de ganse competitie maar voor één van die ploegen uitkomen. Elke inbreuk op deze regel betekent voor de onregelmatig opgestelde speler verlies van de partij door forfait</t>
    </r>
    <r>
      <rPr>
        <sz val="10"/>
        <rFont val="Arial"/>
        <family val="2"/>
      </rPr>
      <t xml:space="preserve">.
33.e </t>
    </r>
    <r>
      <rPr>
        <i/>
        <sz val="10"/>
        <rFont val="Arial"/>
        <family val="2"/>
      </rPr>
      <t>Geen speler mag opgesteld worden in twee ontmoetingen die aanvankelijk op dezelfde datum voorzien waren</t>
    </r>
    <r>
      <rPr>
        <sz val="10"/>
        <rFont val="Arial"/>
        <family val="2"/>
      </rPr>
      <t>.</t>
    </r>
  </si>
  <si>
    <r>
      <t>L'article 29.c du Règlement des Tournois stipule en effet que : "</t>
    </r>
    <r>
      <rPr>
        <i/>
        <sz val="10"/>
        <rFont val="Arial"/>
        <family val="2"/>
      </rPr>
      <t xml:space="preserve">Le CA décide, sur proposition du RTN, la répartition des équipes en évitant, si possible, la présence de deux équipes d'un même cercle dans une même série. Il effectue le tirage au sort. Si deux équipes d'un même cercle jouent quand même dans la même série, </t>
    </r>
    <r>
      <rPr>
        <b/>
        <i/>
        <u/>
        <sz val="10"/>
        <rFont val="Arial"/>
        <family val="2"/>
      </rPr>
      <t>elles se rencontrent à ou avant la première ronde</t>
    </r>
    <r>
      <rPr>
        <i/>
        <sz val="10"/>
        <rFont val="Arial"/>
        <family val="2"/>
      </rPr>
      <t>.</t>
    </r>
    <r>
      <rPr>
        <sz val="10"/>
        <rFont val="Arial"/>
        <family val="2"/>
      </rPr>
      <t>"</t>
    </r>
  </si>
  <si>
    <r>
      <t xml:space="preserve">Les cercles concernés devront également respecter les articles importants suivants du RdT :
33.b </t>
    </r>
    <r>
      <rPr>
        <i/>
        <sz val="10"/>
        <rFont val="Arial"/>
        <family val="2"/>
      </rPr>
      <t>Si plusieurs équipes d'un même cercle jouent dans la même série, les joueurs réserves de ces équipes ne peuvent jouer que pour une seule de ces équipes au cours de toute la compétition. Tout non respect de cette règle entraîne pour le joueur aligné irrégulièrement la perte de la partie par forfait</t>
    </r>
    <r>
      <rPr>
        <sz val="10"/>
        <rFont val="Arial"/>
        <family val="2"/>
      </rPr>
      <t xml:space="preserve">.
33.e </t>
    </r>
    <r>
      <rPr>
        <i/>
        <sz val="10"/>
        <rFont val="Arial"/>
        <family val="2"/>
      </rPr>
      <t>Aucun joueur ne peut être aligné dans deux rencontres qui avaient été prévues à la même date</t>
    </r>
    <r>
      <rPr>
        <sz val="10"/>
        <rFont val="Arial"/>
        <family val="2"/>
      </rPr>
      <t>.</t>
    </r>
  </si>
  <si>
    <t>303 KBSK Brugge 1</t>
  </si>
  <si>
    <t>607 KSK Rochade 1</t>
  </si>
  <si>
    <t>621 TAL 1</t>
  </si>
  <si>
    <t>301 KOSK Oostende 1</t>
  </si>
  <si>
    <t>174 Brasschaat 1</t>
  </si>
  <si>
    <t>601 CRELEL Liège 1</t>
  </si>
  <si>
    <t>627 SF Wirtzfeld 1</t>
  </si>
  <si>
    <t>109 Borgerhout 1</t>
  </si>
  <si>
    <t>471 Wachtebeke 1</t>
  </si>
  <si>
    <t>604 KSK47-Eynatten 1</t>
  </si>
  <si>
    <t>514 Montigny-Fontaine 1</t>
  </si>
  <si>
    <t>303 KBSK Brugge 2</t>
  </si>
  <si>
    <t>166 TSM Mechelen 1</t>
  </si>
  <si>
    <t>309 KRST Roeselare 1</t>
  </si>
  <si>
    <t>432 Wetteren 1</t>
  </si>
  <si>
    <t>402 Jean Jaures Gent 1</t>
  </si>
  <si>
    <t>114 Mechelen 1</t>
  </si>
  <si>
    <t>143 Boey Temse 1</t>
  </si>
  <si>
    <t>209 The Belgian CC 1</t>
  </si>
  <si>
    <t>261 Opwijk 1</t>
  </si>
  <si>
    <t>471 Wachtebeke 2</t>
  </si>
  <si>
    <t>462 Zottegem 1</t>
  </si>
  <si>
    <t>124 Deurne 1</t>
  </si>
  <si>
    <t>901 Namur Echecs 1</t>
  </si>
  <si>
    <t>607 KSK Rochade 2</t>
  </si>
  <si>
    <t>239 Boitsfort 1</t>
  </si>
  <si>
    <t>230 Leuven Centraal 1</t>
  </si>
  <si>
    <t>176 Westerlo 1</t>
  </si>
  <si>
    <t>601 CRELEL Liège 2</t>
  </si>
  <si>
    <t>501 CREC Charlerloi 1</t>
  </si>
  <si>
    <t>952 Wavre 1</t>
  </si>
  <si>
    <t>201 CREB Bruxelles 1</t>
  </si>
  <si>
    <t>231 DT Leuven 1</t>
  </si>
  <si>
    <t>226 Europchess 1</t>
  </si>
  <si>
    <t>302 KISK Ieper 1</t>
  </si>
  <si>
    <t>465 SK Artevelde 1</t>
  </si>
  <si>
    <t>436 LSV-Chesspirant 1</t>
  </si>
  <si>
    <t>432 Wetteren 2</t>
  </si>
  <si>
    <t>313 KWSLE Waregem 1</t>
  </si>
  <si>
    <t>472 De Mercatel 1</t>
  </si>
  <si>
    <t>430 Landegem 1</t>
  </si>
  <si>
    <t>425 Dendermonde 1</t>
  </si>
  <si>
    <t>301 KOSK Oostende 2</t>
  </si>
  <si>
    <t>303 KBSK Brugge 3</t>
  </si>
  <si>
    <t>244 Brussels 1</t>
  </si>
  <si>
    <t>278 Pantin 1</t>
  </si>
  <si>
    <t>909 Philippeville 1</t>
  </si>
  <si>
    <t>230 Leuven Centraal 2</t>
  </si>
  <si>
    <t>228 Dworp 1</t>
  </si>
  <si>
    <t>541 Leuze-en-Hainaut 1</t>
  </si>
  <si>
    <t>501 CREC Charlerloi 2</t>
  </si>
  <si>
    <t>209 The Belgian CC 2</t>
  </si>
  <si>
    <t>239 Boitsfort 2</t>
  </si>
  <si>
    <t>548 Caissa Europe 1</t>
  </si>
  <si>
    <t>244 Brussels 2</t>
  </si>
  <si>
    <t>810 Marche en Famenne 1</t>
  </si>
  <si>
    <t>727 Midden-Limburg 1</t>
  </si>
  <si>
    <t>230 Leuven Centraal 3</t>
  </si>
  <si>
    <t>174 Brasschaat 2</t>
  </si>
  <si>
    <t>708 NLS Lommel 1</t>
  </si>
  <si>
    <t>621 TAL 2</t>
  </si>
  <si>
    <t>703 Eisden/MSK-Dilsen 1</t>
  </si>
  <si>
    <t>618 Echiquier Mosan 1</t>
  </si>
  <si>
    <t>135 Geel 1</t>
  </si>
  <si>
    <t>226 Europchess 2</t>
  </si>
  <si>
    <t>901 Namur Echecs 2</t>
  </si>
  <si>
    <t>166 TSM Mechelen 2</t>
  </si>
  <si>
    <t>410 St.-Niklaas 1</t>
  </si>
  <si>
    <t>174 Brasschaat 3</t>
  </si>
  <si>
    <t>114 Mechelen 2</t>
  </si>
  <si>
    <t>143 Boey Temse 2</t>
  </si>
  <si>
    <t>109 Borgerhout 2</t>
  </si>
  <si>
    <t>260 Kapelle o/d Bos 1</t>
  </si>
  <si>
    <t>128 Beveren 1</t>
  </si>
  <si>
    <t>132 SK Oude-God 1</t>
  </si>
  <si>
    <t>901 Namur Echecs 3</t>
  </si>
  <si>
    <t>278 Pantin 2</t>
  </si>
  <si>
    <t>511 Echiquier Centre 1</t>
  </si>
  <si>
    <t>548 Caissa Europe 2</t>
  </si>
  <si>
    <t>228 Dworp 2</t>
  </si>
  <si>
    <t>601 CRELEL Liège 3</t>
  </si>
  <si>
    <t>902 CE Sambrevillois 1</t>
  </si>
  <si>
    <t>952 Wavre 2</t>
  </si>
  <si>
    <t>525 CELB Anderlues 1</t>
  </si>
  <si>
    <t>961 Braine Echecs 1</t>
  </si>
  <si>
    <t>551 HCC Jurbise 1</t>
  </si>
  <si>
    <t>514 Montigny-Fontaine 2</t>
  </si>
  <si>
    <t>278 Pantin 3</t>
  </si>
  <si>
    <t>410 St.-Niklaas 2</t>
  </si>
  <si>
    <t>121 Turnhout 1</t>
  </si>
  <si>
    <t>174 Brasschaat 4</t>
  </si>
  <si>
    <t>114 Mechelen 3</t>
  </si>
  <si>
    <t>109 Borgerhout 3</t>
  </si>
  <si>
    <t>201 CREB Bruxelles 2</t>
  </si>
  <si>
    <t>130 Moretus Hoboken 1</t>
  </si>
  <si>
    <t>226 Europchess 3</t>
  </si>
  <si>
    <t>124 Deurne 2</t>
  </si>
  <si>
    <t>244 Brussels 3</t>
  </si>
  <si>
    <t>278 Pantin 4</t>
  </si>
  <si>
    <t>436 LSV-Chesspirant 2</t>
  </si>
  <si>
    <t>432 Wetteren 3</t>
  </si>
  <si>
    <t>228 Dworp 3</t>
  </si>
  <si>
    <t>417 Pion-Aalst 1</t>
  </si>
  <si>
    <t>418 Geraardsbergen 1</t>
  </si>
  <si>
    <t>460 Oudenaarde 1</t>
  </si>
  <si>
    <t>261 Opwijk 2</t>
  </si>
  <si>
    <t>471 Wachtebeke 3</t>
  </si>
  <si>
    <t>462 Zottegem 2</t>
  </si>
  <si>
    <t>302 KISK Ieper 2</t>
  </si>
  <si>
    <t>521 Tournai 1</t>
  </si>
  <si>
    <t>309 KRST Roeselare 2</t>
  </si>
  <si>
    <t>313 KWSLE Waregem 2</t>
  </si>
  <si>
    <t>307 Bredene 1</t>
  </si>
  <si>
    <t>340 Izegem 1</t>
  </si>
  <si>
    <t>475 Rapid Aalter 1</t>
  </si>
  <si>
    <t>430 Landegem 2</t>
  </si>
  <si>
    <t>301 KOSK Oostende 3</t>
  </si>
  <si>
    <t>304 Tielt 1</t>
  </si>
  <si>
    <t>302 KISK Ieper 3</t>
  </si>
  <si>
    <t>713 Leopoldsburg 1</t>
  </si>
  <si>
    <t>278 Pantin 5</t>
  </si>
  <si>
    <t>132 SK Oude-God 2</t>
  </si>
  <si>
    <t>121 Turnhout 2</t>
  </si>
  <si>
    <t>174 Brasschaat 5</t>
  </si>
  <si>
    <t>114 Mechelen 4</t>
  </si>
  <si>
    <t>121 Turnhout 3</t>
  </si>
  <si>
    <t>194 ChessLooks Lier 1</t>
  </si>
  <si>
    <t>162 Molse SC 1</t>
  </si>
  <si>
    <t>231 DT Leuven 2</t>
  </si>
  <si>
    <t>176 Westerlo 2</t>
  </si>
  <si>
    <t>124 Deurne 3</t>
  </si>
  <si>
    <t>465 SK Artevelde 2</t>
  </si>
  <si>
    <t>432 Wetteren 4</t>
  </si>
  <si>
    <t>438 Deinze 1</t>
  </si>
  <si>
    <t>417 Pion-Aalst 2</t>
  </si>
  <si>
    <t>402 Jean Jaures Gent 2</t>
  </si>
  <si>
    <t>472 De Mercatel 2</t>
  </si>
  <si>
    <t>430 Landegem 3</t>
  </si>
  <si>
    <t>471 Wachtebeke 4</t>
  </si>
  <si>
    <t>404 Drie Torens Gent 1</t>
  </si>
  <si>
    <t>901 Namur Echecs 4</t>
  </si>
  <si>
    <t>278 Pantin 6</t>
  </si>
  <si>
    <t>511 Echiquier Centre 2</t>
  </si>
  <si>
    <t>207 2 Fous Diogène 1</t>
  </si>
  <si>
    <t>229 Woluwe 1</t>
  </si>
  <si>
    <t>601 CRELEL Liège 4</t>
  </si>
  <si>
    <t>601 CRELEL Liège 5</t>
  </si>
  <si>
    <t>952 Wavre 3</t>
  </si>
  <si>
    <t>239 Boitsfort 3</t>
  </si>
  <si>
    <t>231 DT Leuven 3</t>
  </si>
  <si>
    <t>226 Europchess 4</t>
  </si>
  <si>
    <t>244 Brussels 4</t>
  </si>
  <si>
    <t>607 KSK Rochade 5</t>
  </si>
  <si>
    <t>727 Midden-Limburg 2</t>
  </si>
  <si>
    <t>714 Pelt 1</t>
  </si>
  <si>
    <t>712 Landen 1</t>
  </si>
  <si>
    <t>601 CRELEL Liège 6</t>
  </si>
  <si>
    <t>601 CRELEL Liège 7</t>
  </si>
  <si>
    <t>621 TAL 3</t>
  </si>
  <si>
    <t>622 Herve 1</t>
  </si>
  <si>
    <t>627 SF Wirtzfeld 3</t>
  </si>
  <si>
    <t>604 KSK47-Eynatten 2</t>
  </si>
  <si>
    <t>901 Namur Echecs 5</t>
  </si>
  <si>
    <t>278 Pantin 7</t>
  </si>
  <si>
    <t>810 Marche en Famenne 2</t>
  </si>
  <si>
    <t>609 Anthisnes 1</t>
  </si>
  <si>
    <t>712 Landen 2</t>
  </si>
  <si>
    <t>902 CE Sambrevillois 2</t>
  </si>
  <si>
    <t>601 CRELEL Liège 8</t>
  </si>
  <si>
    <t>952 Wavre 4</t>
  </si>
  <si>
    <t>618 Echiquier Mosan 2</t>
  </si>
  <si>
    <t>703 Eisden/MSK-Dilsen 2</t>
  </si>
  <si>
    <t>000 Bye 5A</t>
  </si>
  <si>
    <t>901 Namur Echecs 6</t>
  </si>
  <si>
    <t>436 LSV-Chesspirant 3</t>
  </si>
  <si>
    <t>230 Leuven Centraal 4</t>
  </si>
  <si>
    <t>174 Brasschaat 6</t>
  </si>
  <si>
    <t>114 Mechelen 5</t>
  </si>
  <si>
    <t>143 Boey Temse 3</t>
  </si>
  <si>
    <t>190 Burcht 1</t>
  </si>
  <si>
    <t>132 SK Oude-God 3</t>
  </si>
  <si>
    <t>130 Moretus Hoboken 2</t>
  </si>
  <si>
    <t>128 Beveren 2</t>
  </si>
  <si>
    <t>000 Bye 5B</t>
  </si>
  <si>
    <t>303 KBSK Brugge 4</t>
  </si>
  <si>
    <t>521 Tournai 2</t>
  </si>
  <si>
    <t>436 LSV-Chesspirant 4</t>
  </si>
  <si>
    <t>313 KWSLE Waregem 3</t>
  </si>
  <si>
    <t>541 Leuze-en-Hainaut 2</t>
  </si>
  <si>
    <t>340 Izegem 2</t>
  </si>
  <si>
    <t>460 Oudenaarde 2</t>
  </si>
  <si>
    <t>000 Bye 5C</t>
  </si>
  <si>
    <t>471 Wachtebeke 5</t>
  </si>
  <si>
    <t>462 Zottegem 3</t>
  </si>
  <si>
    <t>303 KBSK Brugge 5</t>
  </si>
  <si>
    <t>436 LSV-Chesspirant 5</t>
  </si>
  <si>
    <t>436 LSV-Chesspirant 6</t>
  </si>
  <si>
    <t>432 Wetteren 5</t>
  </si>
  <si>
    <t>301 KOSK Oostende 4</t>
  </si>
  <si>
    <t>418 Geraardsbergen 2</t>
  </si>
  <si>
    <t>472 De Mercatel 3</t>
  </si>
  <si>
    <t>000 Bye 5D</t>
  </si>
  <si>
    <t>462 Zottegem 4</t>
  </si>
  <si>
    <t>703 Eisden/MSK-Dilsen 3</t>
  </si>
  <si>
    <t>619 Welkenraedt 1</t>
  </si>
  <si>
    <t>627 SF Wirtzfeld 4</t>
  </si>
  <si>
    <t>666 Le 666 1</t>
  </si>
  <si>
    <t>601 CRELEL Liège 9</t>
  </si>
  <si>
    <t>601 CRELEL Liège 10</t>
  </si>
  <si>
    <t>621 TAL 4</t>
  </si>
  <si>
    <t>000 Bye 5E</t>
  </si>
  <si>
    <t>609 Anthisnes 2</t>
  </si>
  <si>
    <t>604 KSK47-Eynatten 5</t>
  </si>
  <si>
    <t>192 SK Lier 1</t>
  </si>
  <si>
    <t>195 Chessmates 1</t>
  </si>
  <si>
    <t>727 Midden-Limburg 3</t>
  </si>
  <si>
    <t>121 Turnhout 4</t>
  </si>
  <si>
    <t>132 SK Oude-God 4</t>
  </si>
  <si>
    <t>114 Mechelen 6</t>
  </si>
  <si>
    <t>182 SC Noorderwijk 1</t>
  </si>
  <si>
    <t>194 ChessLooks Lier 2</t>
  </si>
  <si>
    <t>162 Molse SC 2</t>
  </si>
  <si>
    <t>135 Geel 2</t>
  </si>
  <si>
    <t>176 Westerlo 3</t>
  </si>
  <si>
    <t>714 Pelt 2</t>
  </si>
  <si>
    <t>233 DZD Halle 1</t>
  </si>
  <si>
    <t>278 Pantin 8</t>
  </si>
  <si>
    <t>239 Boitsfort 4</t>
  </si>
  <si>
    <t>230 Leuven Centraal 5</t>
  </si>
  <si>
    <t>207 2 Fous Diogène 2</t>
  </si>
  <si>
    <t>114 Mechelen 7</t>
  </si>
  <si>
    <t>209 The Belgian CC 3</t>
  </si>
  <si>
    <t>952 Wavre 5</t>
  </si>
  <si>
    <t>201 CREB Bruxelles 3</t>
  </si>
  <si>
    <t>961 Braine Echecs 2</t>
  </si>
  <si>
    <t>226 Europchess 5</t>
  </si>
  <si>
    <t>244 Brussels 5</t>
  </si>
  <si>
    <t>303 KBSK Brugge 6</t>
  </si>
  <si>
    <t>322 KVSK Veurne 1</t>
  </si>
  <si>
    <t>436 LSV-Chesspirant 7</t>
  </si>
  <si>
    <t>351 Knokke 1</t>
  </si>
  <si>
    <t>307 Bredene 2</t>
  </si>
  <si>
    <t>340 Izegem 3</t>
  </si>
  <si>
    <t>475 Rapid Aalter 2</t>
  </si>
  <si>
    <t>430 Landegem 4</t>
  </si>
  <si>
    <t>301 KOSK Oostende 5</t>
  </si>
  <si>
    <t>304 Tielt 2</t>
  </si>
  <si>
    <t>518 Soignies 1</t>
  </si>
  <si>
    <t>549 Saint-Ghislain 1</t>
  </si>
  <si>
    <t>909 Philippeville 2</t>
  </si>
  <si>
    <t>548 Caissa Europe 3</t>
  </si>
  <si>
    <t>000 Bye 5I</t>
  </si>
  <si>
    <t>541 Leuze-en-Hainaut 3</t>
  </si>
  <si>
    <t>501 CREC Charlerloi 3</t>
  </si>
  <si>
    <t>547 Ren. Binche 1</t>
  </si>
  <si>
    <t>525 CELB Anderlues 2</t>
  </si>
  <si>
    <t>953 Nivelles 1</t>
  </si>
  <si>
    <t>551 HCC Jurbise 2</t>
  </si>
  <si>
    <t>514 Montigny-Fontaine 3</t>
  </si>
  <si>
    <t>436 LSV-Chesspirant 8</t>
  </si>
  <si>
    <t>436 LSV-Chesspirant 9</t>
  </si>
  <si>
    <t>432 Wetteren 6</t>
  </si>
  <si>
    <t>204 Excelsior 1</t>
  </si>
  <si>
    <t>417 Pion-Aalst 3</t>
  </si>
  <si>
    <t>143 Boey Temse 4</t>
  </si>
  <si>
    <t>190 Burcht 2</t>
  </si>
  <si>
    <t>261 Opwijk 3</t>
  </si>
  <si>
    <t>425 Dendermonde 2</t>
  </si>
  <si>
    <t>132 SK Oude-God 5</t>
  </si>
  <si>
    <t>128 Beveren 3</t>
  </si>
  <si>
    <t>233 DZD Halle 2</t>
  </si>
  <si>
    <t>549 Saint-Ghislain 2</t>
  </si>
  <si>
    <t>551 HCC Jurbise 3</t>
  </si>
  <si>
    <t>207 2 Fous Diogène 3</t>
  </si>
  <si>
    <t>228 Dworp 4</t>
  </si>
  <si>
    <t>902 CE Sambrevillois 3</t>
  </si>
  <si>
    <t>501 CREC Charlerloi 4</t>
  </si>
  <si>
    <t>952 Wavre 6</t>
  </si>
  <si>
    <t>525 CELB Anderlues 3</t>
  </si>
  <si>
    <t>961 Braine Echecs 3</t>
  </si>
  <si>
    <t>000 Bye 5K</t>
  </si>
  <si>
    <t>514 Montigny-Fontaine 4</t>
  </si>
  <si>
    <t>192 SK Lier 2</t>
  </si>
  <si>
    <t>166 TSM Mechelen 3</t>
  </si>
  <si>
    <t>260 Kapelle o/d Bos 2</t>
  </si>
  <si>
    <t>230 Leuven Centraal 6</t>
  </si>
  <si>
    <t>174 Brasschaat 7</t>
  </si>
  <si>
    <t>114 Mechelen 8</t>
  </si>
  <si>
    <t>132 SK Oude-God 6</t>
  </si>
  <si>
    <t>194 ChessLooks Lier 3</t>
  </si>
  <si>
    <t>130 Moretus Hoboken 3</t>
  </si>
  <si>
    <t>135 Geel 3</t>
  </si>
  <si>
    <t>128 Beveren 4</t>
  </si>
  <si>
    <t>124 Deurne 4</t>
  </si>
  <si>
    <t>24/10/2021</t>
  </si>
  <si>
    <t>21/11/2021</t>
  </si>
  <si>
    <t>05/12/2021</t>
  </si>
  <si>
    <t>30/01/2022</t>
  </si>
  <si>
    <t>13/02/2022</t>
  </si>
  <si>
    <t>20/02/2022</t>
  </si>
  <si>
    <t>13/03/2022</t>
  </si>
  <si>
    <t>27/03/2022</t>
  </si>
  <si>
    <t>24/04/2022</t>
  </si>
  <si>
    <t>Res. 5</t>
  </si>
  <si>
    <t>Res. 6</t>
  </si>
  <si>
    <t>1° 24/04/2022</t>
  </si>
  <si>
    <t>28/11/2021</t>
  </si>
  <si>
    <t>12/12/2021</t>
  </si>
  <si>
    <t>23/01/2022</t>
  </si>
  <si>
    <t>06/02/2022</t>
  </si>
  <si>
    <t>20/03/2022</t>
  </si>
  <si>
    <t>01/05/2022</t>
  </si>
  <si>
    <t>08/05/2022</t>
  </si>
  <si>
    <t>2021-2022</t>
  </si>
  <si>
    <t>2022-2023</t>
  </si>
  <si>
    <t>Onder voorbehoud van een andere beslissing van het Bestuursorgaan van de KBSB</t>
  </si>
  <si>
    <t>Sous réserve d'une autre décision de l'Organe d'Administration de la FRBE</t>
  </si>
  <si>
    <r>
      <t xml:space="preserve">Deze 15 ontmoetingen dienen onder de verantwoordelijkheid van de betrokken clubs en onder toezicht van de VNT </t>
    </r>
    <r>
      <rPr>
        <b/>
        <u/>
        <sz val="10"/>
        <rFont val="Arial"/>
        <family val="2"/>
      </rPr>
      <t>uitzonderlijk</t>
    </r>
    <r>
      <rPr>
        <sz val="10"/>
        <rFont val="Arial"/>
        <family val="2"/>
      </rPr>
      <t xml:space="preserve"> voor de 2de ronde van 21/11/2021 te worden gespeeld.
De uitslagen zullen pas na de aanvankelijk geprogrammeerde ronde door de betrokken clubs in de Interclubs Manager ingevoerd worden. </t>
    </r>
  </si>
  <si>
    <r>
      <t xml:space="preserve">Sous la responsabilité des cercles concernés et sous le contrôle du RTN, ces 15 rencontres devront être jouées </t>
    </r>
    <r>
      <rPr>
        <b/>
        <u/>
        <sz val="10"/>
        <rFont val="Arial"/>
        <family val="2"/>
      </rPr>
      <t>exceptionnellement</t>
    </r>
    <r>
      <rPr>
        <sz val="10"/>
        <rFont val="Arial"/>
        <family val="2"/>
      </rPr>
      <t xml:space="preserve"> avant la 2ème ronde du 21/11/2021.
Les cercles concernés n'introduiront les résultats dans le Interclubs Manager qu'après la ronde programmée initialement.</t>
    </r>
  </si>
  <si>
    <t>627 SF Wirtzfeld 2 - FF</t>
  </si>
  <si>
    <t>Res. 7</t>
  </si>
  <si>
    <t>NO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</si>
</sst>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
  </numFmts>
  <fonts count="21" x14ac:knownFonts="1">
    <font>
      <sz val="10"/>
      <name val="Arial"/>
    </font>
    <font>
      <sz val="10"/>
      <name val="Arial"/>
      <family val="2"/>
    </font>
    <font>
      <sz val="10"/>
      <name val="Times New Roman"/>
      <family val="1"/>
    </font>
    <font>
      <sz val="12"/>
      <name val="Times New Roman"/>
      <family val="1"/>
    </font>
    <font>
      <b/>
      <sz val="12"/>
      <name val="Times New Roman"/>
      <family val="1"/>
    </font>
    <font>
      <b/>
      <sz val="9"/>
      <color indexed="8"/>
      <name val="Times New Roman"/>
      <family val="1"/>
    </font>
    <font>
      <sz val="9"/>
      <color indexed="8"/>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b/>
      <sz val="10"/>
      <name val="Times New Roman"/>
      <family val="1"/>
    </font>
    <font>
      <sz val="8"/>
      <name val="Times New Roman"/>
      <family val="1"/>
    </font>
    <font>
      <sz val="8"/>
      <name val="Arial"/>
      <family val="2"/>
    </font>
    <font>
      <sz val="9"/>
      <color theme="1" tint="4.9989318521683403E-2"/>
      <name val="Times New Roman"/>
      <family val="1"/>
    </font>
    <font>
      <b/>
      <sz val="9"/>
      <color theme="1" tint="4.9989318521683403E-2"/>
      <name val="Times New Roman"/>
      <family val="1"/>
    </font>
    <font>
      <b/>
      <sz val="10"/>
      <name val="Arial"/>
      <family val="2"/>
    </font>
    <font>
      <b/>
      <u/>
      <sz val="10"/>
      <name val="Arial"/>
      <family val="2"/>
    </font>
    <font>
      <i/>
      <sz val="10"/>
      <name val="Arial"/>
      <family val="2"/>
    </font>
    <font>
      <b/>
      <i/>
      <u/>
      <sz val="10"/>
      <name val="Arial"/>
      <family val="2"/>
    </font>
  </fonts>
  <fills count="7">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75">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n">
        <color indexed="64"/>
      </right>
      <top style="thick">
        <color indexed="64"/>
      </top>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right style="medium">
        <color indexed="64"/>
      </right>
      <top style="thick">
        <color auto="1"/>
      </top>
      <bottom style="thin">
        <color auto="1"/>
      </bottom>
      <diagonal/>
    </border>
    <border>
      <left/>
      <right style="thin">
        <color indexed="64"/>
      </right>
      <top style="thick">
        <color auto="1"/>
      </top>
      <bottom style="thin">
        <color auto="1"/>
      </bottom>
      <diagonal/>
    </border>
    <border>
      <left style="medium">
        <color indexed="64"/>
      </left>
      <right/>
      <top style="thick">
        <color auto="1"/>
      </top>
      <bottom style="thin">
        <color auto="1"/>
      </bottom>
      <diagonal/>
    </border>
    <border>
      <left style="medium">
        <color indexed="64"/>
      </left>
      <right style="thick">
        <color indexed="64"/>
      </right>
      <top style="thick">
        <color auto="1"/>
      </top>
      <bottom style="thin">
        <color auto="1"/>
      </bottom>
      <diagonal/>
    </border>
    <border>
      <left style="thick">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ck">
        <color indexed="64"/>
      </right>
      <top style="thin">
        <color auto="1"/>
      </top>
      <bottom style="thin">
        <color auto="1"/>
      </bottom>
      <diagonal/>
    </border>
    <border>
      <left style="thick">
        <color auto="1"/>
      </left>
      <right style="medium">
        <color indexed="64"/>
      </right>
      <top style="thick">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201">
    <xf numFmtId="0" fontId="0" fillId="0" borderId="0" xfId="0"/>
    <xf numFmtId="165" fontId="3" fillId="0" borderId="0" xfId="0" applyNumberFormat="1" applyFont="1"/>
    <xf numFmtId="14" fontId="5"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center"/>
    </xf>
    <xf numFmtId="0" fontId="7" fillId="0" borderId="0" xfId="0" applyFont="1"/>
    <xf numFmtId="0" fontId="8" fillId="0" borderId="0" xfId="0" applyFont="1" applyAlignment="1">
      <alignment horizontal="centerContinuous"/>
    </xf>
    <xf numFmtId="0" fontId="6" fillId="0" borderId="0" xfId="0" applyFont="1" applyAlignment="1">
      <alignment horizontal="centerContinuous"/>
    </xf>
    <xf numFmtId="0" fontId="9" fillId="0" borderId="0" xfId="0" applyFont="1"/>
    <xf numFmtId="0" fontId="8" fillId="0" borderId="0" xfId="0" applyFont="1" applyAlignment="1">
      <alignment horizontal="right"/>
    </xf>
    <xf numFmtId="0" fontId="8" fillId="0" borderId="0" xfId="0" applyFont="1"/>
    <xf numFmtId="0" fontId="7" fillId="0" borderId="0" xfId="0" applyFont="1" applyAlignment="1">
      <alignment horizontal="left"/>
    </xf>
    <xf numFmtId="0" fontId="7" fillId="0" borderId="0" xfId="0" applyFont="1" applyAlignment="1">
      <alignment horizontal="right"/>
    </xf>
    <xf numFmtId="0" fontId="3" fillId="0" borderId="0" xfId="0" applyFont="1" applyAlignment="1">
      <alignment vertical="center"/>
    </xf>
    <xf numFmtId="0" fontId="10" fillId="0" borderId="0" xfId="0" applyFont="1" applyBorder="1" applyAlignment="1">
      <alignment vertical="center"/>
    </xf>
    <xf numFmtId="0" fontId="10" fillId="0" borderId="0" xfId="1" applyFont="1" applyFill="1" applyBorder="1" applyAlignment="1">
      <alignment vertical="center"/>
    </xf>
    <xf numFmtId="0"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NumberFormat="1" applyFont="1" applyFill="1" applyBorder="1" applyAlignment="1">
      <alignment horizontal="center" vertical="center"/>
    </xf>
    <xf numFmtId="164" fontId="10" fillId="0" borderId="4" xfId="1" applyNumberFormat="1" applyFont="1" applyFill="1" applyBorder="1" applyAlignment="1">
      <alignment horizontal="center" vertical="center"/>
    </xf>
    <xf numFmtId="0" fontId="10" fillId="0" borderId="5" xfId="1" applyFont="1" applyFill="1" applyBorder="1" applyAlignment="1">
      <alignment horizontal="center" vertical="center"/>
    </xf>
    <xf numFmtId="0" fontId="11" fillId="0" borderId="6" xfId="1" applyFont="1" applyFill="1" applyBorder="1" applyAlignment="1">
      <alignment horizontal="right" vertical="center"/>
    </xf>
    <xf numFmtId="0" fontId="11" fillId="0" borderId="7" xfId="1" applyFont="1" applyFill="1" applyBorder="1" applyAlignment="1">
      <alignment vertical="center"/>
    </xf>
    <xf numFmtId="0" fontId="11" fillId="2" borderId="8" xfId="1" applyNumberFormat="1" applyFont="1" applyFill="1" applyBorder="1" applyAlignment="1">
      <alignment horizontal="center" vertical="center"/>
    </xf>
    <xf numFmtId="0" fontId="11" fillId="0" borderId="8" xfId="1" applyNumberFormat="1" applyFont="1" applyFill="1" applyBorder="1" applyAlignment="1">
      <alignment horizontal="center" vertical="center"/>
    </xf>
    <xf numFmtId="164" fontId="11" fillId="0" borderId="9" xfId="1" applyNumberFormat="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right" vertical="center"/>
    </xf>
    <xf numFmtId="0" fontId="11" fillId="0" borderId="12" xfId="1" applyFont="1" applyFill="1" applyBorder="1" applyAlignment="1">
      <alignment vertical="center"/>
    </xf>
    <xf numFmtId="0" fontId="11" fillId="0" borderId="13" xfId="1" applyNumberFormat="1" applyFont="1" applyFill="1" applyBorder="1" applyAlignment="1">
      <alignment horizontal="center" vertical="center"/>
    </xf>
    <xf numFmtId="0" fontId="11" fillId="2" borderId="13" xfId="1" applyNumberFormat="1" applyFont="1" applyFill="1" applyBorder="1" applyAlignment="1">
      <alignment horizontal="center" vertical="center"/>
    </xf>
    <xf numFmtId="164" fontId="11" fillId="0" borderId="14" xfId="1" applyNumberFormat="1" applyFont="1" applyFill="1" applyBorder="1" applyAlignment="1">
      <alignment horizontal="center" vertical="center"/>
    </xf>
    <xf numFmtId="0" fontId="11" fillId="0" borderId="15" xfId="1" applyFont="1" applyFill="1" applyBorder="1" applyAlignment="1">
      <alignment horizontal="center" vertical="center"/>
    </xf>
    <xf numFmtId="0" fontId="11" fillId="0" borderId="0" xfId="1" applyFont="1" applyFill="1" applyBorder="1" applyAlignment="1">
      <alignment vertical="center"/>
    </xf>
    <xf numFmtId="0" fontId="11"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0" applyFont="1" applyAlignment="1">
      <alignment vertical="center"/>
    </xf>
    <xf numFmtId="0" fontId="11" fillId="0" borderId="0" xfId="0" applyNumberFormat="1" applyFont="1" applyAlignment="1" applyProtection="1">
      <alignment horizontal="center" vertical="center"/>
      <protection locked="0"/>
    </xf>
    <xf numFmtId="0" fontId="11" fillId="0" borderId="0" xfId="0" applyNumberFormat="1" applyFont="1" applyAlignment="1">
      <alignment horizontal="center" vertical="center"/>
    </xf>
    <xf numFmtId="0" fontId="11" fillId="0" borderId="0" xfId="0" applyFont="1" applyAlignment="1">
      <alignment horizontal="center" vertical="center"/>
    </xf>
    <xf numFmtId="0" fontId="10" fillId="0" borderId="0" xfId="1" applyFont="1" applyFill="1" applyBorder="1" applyAlignment="1">
      <alignment horizontal="center" vertical="center"/>
    </xf>
    <xf numFmtId="0" fontId="12" fillId="0" borderId="16" xfId="0" applyFont="1" applyBorder="1"/>
    <xf numFmtId="0" fontId="12" fillId="0" borderId="17" xfId="0" applyFont="1" applyBorder="1" applyAlignment="1">
      <alignment horizontal="center"/>
    </xf>
    <xf numFmtId="0" fontId="12" fillId="0" borderId="17" xfId="0" applyFont="1" applyBorder="1"/>
    <xf numFmtId="0" fontId="12" fillId="0" borderId="18" xfId="0" applyFont="1" applyBorder="1" applyAlignment="1">
      <alignment horizontal="center"/>
    </xf>
    <xf numFmtId="0" fontId="12" fillId="0" borderId="19" xfId="0" applyFont="1" applyBorder="1" applyAlignment="1">
      <alignment horizontal="center"/>
    </xf>
    <xf numFmtId="0" fontId="12" fillId="0" borderId="3" xfId="0" applyFont="1" applyBorder="1" applyAlignment="1">
      <alignment horizontal="center"/>
    </xf>
    <xf numFmtId="0" fontId="12" fillId="0" borderId="0" xfId="0" applyFont="1"/>
    <xf numFmtId="0" fontId="9" fillId="0" borderId="20" xfId="0" applyFont="1" applyBorder="1"/>
    <xf numFmtId="0" fontId="9" fillId="0" borderId="21" xfId="0" applyFont="1" applyBorder="1" applyAlignment="1">
      <alignment horizontal="center"/>
    </xf>
    <xf numFmtId="0" fontId="9" fillId="0" borderId="21" xfId="0" applyFont="1" applyBorder="1"/>
    <xf numFmtId="0" fontId="9" fillId="0" borderId="22" xfId="0" applyFont="1" applyBorder="1" applyAlignment="1">
      <alignment horizontal="center"/>
    </xf>
    <xf numFmtId="0" fontId="9" fillId="0" borderId="23" xfId="0" applyFont="1" applyBorder="1" applyAlignment="1">
      <alignment horizontal="center"/>
    </xf>
    <xf numFmtId="2" fontId="9" fillId="0" borderId="24" xfId="0" applyNumberFormat="1" applyFont="1" applyBorder="1" applyAlignment="1">
      <alignment horizontal="center"/>
    </xf>
    <xf numFmtId="2" fontId="9" fillId="0" borderId="25" xfId="0" applyNumberFormat="1" applyFont="1" applyBorder="1" applyAlignment="1">
      <alignment horizontal="center"/>
    </xf>
    <xf numFmtId="0" fontId="9" fillId="0" borderId="26" xfId="0" applyFont="1" applyBorder="1"/>
    <xf numFmtId="0" fontId="9" fillId="0" borderId="27" xfId="0" applyFont="1" applyBorder="1" applyAlignment="1">
      <alignment horizontal="center"/>
    </xf>
    <xf numFmtId="0" fontId="9" fillId="0" borderId="27" xfId="0" applyFont="1" applyBorder="1"/>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2" fontId="9" fillId="0" borderId="31" xfId="0" applyNumberFormat="1" applyFont="1" applyBorder="1" applyAlignment="1">
      <alignment horizontal="center"/>
    </xf>
    <xf numFmtId="2" fontId="9" fillId="0" borderId="32" xfId="0" applyNumberFormat="1" applyFont="1" applyBorder="1" applyAlignment="1">
      <alignment horizontal="center"/>
    </xf>
    <xf numFmtId="0" fontId="9" fillId="0" borderId="33" xfId="0" applyFont="1" applyBorder="1"/>
    <xf numFmtId="0" fontId="9" fillId="0" borderId="34" xfId="0" applyFont="1" applyBorder="1" applyAlignment="1">
      <alignment horizontal="center"/>
    </xf>
    <xf numFmtId="0" fontId="9" fillId="0" borderId="34" xfId="0" applyFont="1" applyBorder="1"/>
    <xf numFmtId="0" fontId="9" fillId="0" borderId="35" xfId="0" applyFont="1" applyBorder="1" applyAlignment="1">
      <alignment horizontal="center"/>
    </xf>
    <xf numFmtId="0" fontId="9" fillId="0" borderId="8" xfId="0" applyFont="1" applyBorder="1" applyAlignment="1">
      <alignment horizontal="center"/>
    </xf>
    <xf numFmtId="2" fontId="9" fillId="0" borderId="36" xfId="0" applyNumberFormat="1" applyFont="1" applyBorder="1" applyAlignment="1">
      <alignment horizontal="center"/>
    </xf>
    <xf numFmtId="0" fontId="9" fillId="0" borderId="37" xfId="0" applyFont="1" applyBorder="1"/>
    <xf numFmtId="0" fontId="9" fillId="0" borderId="38" xfId="0" applyFont="1" applyBorder="1" applyAlignment="1">
      <alignment horizontal="center"/>
    </xf>
    <xf numFmtId="0" fontId="9" fillId="0" borderId="38" xfId="0" applyFont="1" applyBorder="1"/>
    <xf numFmtId="0" fontId="9" fillId="0" borderId="39"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2" fontId="9" fillId="0" borderId="40" xfId="0" applyNumberFormat="1" applyFont="1" applyBorder="1" applyAlignment="1">
      <alignment horizontal="center"/>
    </xf>
    <xf numFmtId="2" fontId="9" fillId="0" borderId="41" xfId="0" applyNumberFormat="1" applyFont="1" applyBorder="1" applyAlignment="1">
      <alignment horizontal="center"/>
    </xf>
    <xf numFmtId="0" fontId="9" fillId="0" borderId="0" xfId="0" applyFont="1" applyAlignment="1">
      <alignment horizontal="center"/>
    </xf>
    <xf numFmtId="2" fontId="9" fillId="0" borderId="0" xfId="0" applyNumberFormat="1" applyFont="1" applyAlignment="1">
      <alignment horizontal="center"/>
    </xf>
    <xf numFmtId="1" fontId="9" fillId="0" borderId="0" xfId="0" applyNumberFormat="1" applyFont="1"/>
    <xf numFmtId="0" fontId="9" fillId="0" borderId="0" xfId="0" applyFont="1" applyFill="1"/>
    <xf numFmtId="0" fontId="11" fillId="0" borderId="0" xfId="1" applyFont="1" applyFill="1" applyBorder="1" applyAlignment="1">
      <alignment horizontal="right" vertical="center"/>
    </xf>
    <xf numFmtId="2" fontId="12" fillId="0" borderId="42" xfId="0" applyNumberFormat="1" applyFont="1" applyBorder="1" applyAlignment="1">
      <alignment horizontal="center"/>
    </xf>
    <xf numFmtId="2" fontId="12" fillId="0" borderId="43" xfId="0" applyNumberFormat="1" applyFont="1" applyBorder="1" applyAlignment="1">
      <alignment horizontal="center"/>
    </xf>
    <xf numFmtId="0" fontId="4" fillId="0" borderId="0" xfId="0" applyFont="1" applyFill="1"/>
    <xf numFmtId="0" fontId="3" fillId="0" borderId="0" xfId="0" applyFont="1" applyFill="1" applyAlignment="1">
      <alignment horizontal="left"/>
    </xf>
    <xf numFmtId="0" fontId="12" fillId="0" borderId="0" xfId="0" applyFont="1" applyFill="1" applyBorder="1" applyAlignment="1">
      <alignment horizontal="center"/>
    </xf>
    <xf numFmtId="0" fontId="9" fillId="0" borderId="0" xfId="0" applyFont="1" applyFill="1" applyBorder="1" applyAlignment="1">
      <alignment horizontal="center"/>
    </xf>
    <xf numFmtId="0" fontId="4" fillId="0" borderId="0" xfId="0" applyFont="1" applyAlignment="1">
      <alignment vertical="center"/>
    </xf>
    <xf numFmtId="0" fontId="2" fillId="0" borderId="0" xfId="0" applyFont="1" applyFill="1"/>
    <xf numFmtId="0" fontId="0" fillId="0" borderId="0" xfId="0" quotePrefix="1"/>
    <xf numFmtId="14" fontId="0" fillId="0" borderId="0" xfId="0" applyNumberFormat="1"/>
    <xf numFmtId="0" fontId="1" fillId="0" borderId="0" xfId="0" applyFont="1"/>
    <xf numFmtId="0" fontId="13" fillId="0" borderId="0" xfId="0" applyNumberFormat="1" applyFont="1" applyAlignment="1" applyProtection="1">
      <alignment horizontal="center"/>
      <protection locked="0"/>
    </xf>
    <xf numFmtId="0" fontId="13" fillId="0" borderId="0" xfId="0" applyNumberFormat="1" applyFont="1" applyAlignment="1">
      <alignment horizontal="center"/>
    </xf>
    <xf numFmtId="0" fontId="7" fillId="0" borderId="0" xfId="0" applyNumberFormat="1" applyFont="1" applyAlignment="1">
      <alignment horizontal="center"/>
    </xf>
    <xf numFmtId="0" fontId="14" fillId="0" borderId="0" xfId="0" applyNumberFormat="1" applyFont="1" applyAlignment="1">
      <alignment horizontal="center"/>
    </xf>
    <xf numFmtId="0" fontId="0" fillId="0" borderId="0" xfId="0" applyNumberFormat="1" applyAlignment="1">
      <alignment horizontal="center"/>
    </xf>
    <xf numFmtId="0" fontId="8" fillId="0" borderId="0" xfId="0" applyNumberFormat="1" applyFont="1" applyAlignment="1">
      <alignment horizontal="center"/>
    </xf>
    <xf numFmtId="0" fontId="7" fillId="0" borderId="0" xfId="0" applyFont="1" applyAlignment="1">
      <alignment horizontal="centerContinuous"/>
    </xf>
    <xf numFmtId="14" fontId="8" fillId="0" borderId="0" xfId="0" applyNumberFormat="1" applyFont="1" applyAlignment="1">
      <alignment horizontal="left"/>
    </xf>
    <xf numFmtId="0" fontId="2" fillId="0" borderId="0" xfId="0" applyFont="1"/>
    <xf numFmtId="0" fontId="9" fillId="0" borderId="27" xfId="0" applyFont="1" applyFill="1" applyBorder="1"/>
    <xf numFmtId="0" fontId="9" fillId="0" borderId="27"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9" fillId="0" borderId="28" xfId="0" applyFont="1" applyFill="1" applyBorder="1" applyAlignment="1">
      <alignment horizontal="center"/>
    </xf>
    <xf numFmtId="2" fontId="9" fillId="0" borderId="31" xfId="0" applyNumberFormat="1" applyFont="1" applyFill="1" applyBorder="1" applyAlignment="1">
      <alignment horizontal="center"/>
    </xf>
    <xf numFmtId="0" fontId="9" fillId="0" borderId="21" xfId="0" applyFont="1" applyFill="1" applyBorder="1"/>
    <xf numFmtId="0" fontId="3" fillId="0" borderId="0" xfId="0" applyFont="1" applyFill="1" applyAlignment="1">
      <alignment vertical="center"/>
    </xf>
    <xf numFmtId="0" fontId="2" fillId="0" borderId="27" xfId="0" applyFont="1" applyFill="1" applyBorder="1"/>
    <xf numFmtId="0" fontId="2" fillId="0" borderId="27" xfId="0" applyFont="1" applyFill="1" applyBorder="1" applyAlignment="1">
      <alignment horizontal="center"/>
    </xf>
    <xf numFmtId="0" fontId="11" fillId="0" borderId="0" xfId="0" applyFont="1" applyBorder="1" applyAlignment="1">
      <alignment horizontal="left" vertical="center"/>
    </xf>
    <xf numFmtId="0" fontId="10" fillId="0" borderId="0" xfId="1" applyFont="1" applyFill="1" applyBorder="1" applyAlignment="1">
      <alignment horizontal="left" vertical="center"/>
    </xf>
    <xf numFmtId="0" fontId="11" fillId="0" borderId="0" xfId="1"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Alignment="1">
      <alignment horizontal="left" vertical="center"/>
    </xf>
    <xf numFmtId="0" fontId="15" fillId="0" borderId="0" xfId="0" applyFont="1" applyAlignment="1">
      <alignment horizontal="left"/>
    </xf>
    <xf numFmtId="0" fontId="15" fillId="0" borderId="0" xfId="0" applyFont="1"/>
    <xf numFmtId="0" fontId="16" fillId="0" borderId="0" xfId="0" applyFont="1" applyAlignment="1">
      <alignment horizontal="centerContinuous"/>
    </xf>
    <xf numFmtId="0" fontId="15" fillId="0" borderId="0" xfId="0" applyFont="1" applyAlignment="1">
      <alignment horizontal="centerContinuous"/>
    </xf>
    <xf numFmtId="0" fontId="16" fillId="0" borderId="0" xfId="0" applyFont="1" applyAlignment="1">
      <alignment horizontal="right"/>
    </xf>
    <xf numFmtId="14" fontId="16" fillId="0" borderId="0" xfId="0" applyNumberFormat="1" applyFont="1" applyAlignment="1">
      <alignment horizontal="left"/>
    </xf>
    <xf numFmtId="0" fontId="16" fillId="0" borderId="0" xfId="0" applyFont="1"/>
    <xf numFmtId="0" fontId="15" fillId="0" borderId="0" xfId="0" applyFont="1" applyAlignment="1">
      <alignment horizontal="right"/>
    </xf>
    <xf numFmtId="0" fontId="10" fillId="0" borderId="45" xfId="1" applyFont="1" applyFill="1" applyBorder="1" applyAlignment="1">
      <alignment horizontal="center" vertical="center"/>
    </xf>
    <xf numFmtId="0" fontId="10" fillId="0" borderId="46" xfId="1" applyFont="1" applyFill="1" applyBorder="1" applyAlignment="1">
      <alignment horizontal="left" vertical="center"/>
    </xf>
    <xf numFmtId="0" fontId="10" fillId="0" borderId="47" xfId="1" applyNumberFormat="1" applyFont="1" applyFill="1" applyBorder="1" applyAlignment="1">
      <alignment horizontal="center" vertical="center"/>
    </xf>
    <xf numFmtId="164" fontId="10" fillId="0" borderId="48" xfId="1" applyNumberFormat="1" applyFont="1" applyFill="1" applyBorder="1" applyAlignment="1">
      <alignment horizontal="center" vertical="center"/>
    </xf>
    <xf numFmtId="0" fontId="10" fillId="0" borderId="49" xfId="1" applyFont="1" applyFill="1" applyBorder="1" applyAlignment="1">
      <alignment horizontal="center" vertical="center"/>
    </xf>
    <xf numFmtId="0" fontId="11" fillId="3" borderId="8" xfId="1" applyNumberFormat="1" applyFont="1" applyFill="1" applyBorder="1" applyAlignment="1">
      <alignment horizontal="center" vertical="center"/>
    </xf>
    <xf numFmtId="0" fontId="11" fillId="3" borderId="13" xfId="1" applyNumberFormat="1" applyFont="1" applyFill="1" applyBorder="1" applyAlignment="1">
      <alignment horizontal="center" vertical="center"/>
    </xf>
    <xf numFmtId="0" fontId="2" fillId="0" borderId="27" xfId="0" applyFont="1" applyBorder="1"/>
    <xf numFmtId="0" fontId="11" fillId="0" borderId="54" xfId="1" applyFont="1" applyFill="1" applyBorder="1" applyAlignment="1">
      <alignment horizontal="right" vertical="center"/>
    </xf>
    <xf numFmtId="0" fontId="11" fillId="0" borderId="55" xfId="1" applyFont="1" applyFill="1" applyBorder="1" applyAlignment="1">
      <alignment vertical="center"/>
    </xf>
    <xf numFmtId="0" fontId="11" fillId="0" borderId="30" xfId="1" applyNumberFormat="1" applyFont="1" applyFill="1" applyBorder="1" applyAlignment="1">
      <alignment horizontal="center" vertical="center"/>
    </xf>
    <xf numFmtId="164" fontId="11" fillId="0" borderId="56" xfId="1" applyNumberFormat="1" applyFont="1" applyFill="1" applyBorder="1" applyAlignment="1">
      <alignment horizontal="center" vertical="center"/>
    </xf>
    <xf numFmtId="0" fontId="11" fillId="0" borderId="57" xfId="1" applyFont="1" applyFill="1" applyBorder="1" applyAlignment="1">
      <alignment horizontal="center" vertical="center"/>
    </xf>
    <xf numFmtId="0" fontId="11" fillId="0" borderId="50" xfId="1" applyFont="1" applyFill="1" applyBorder="1" applyAlignment="1">
      <alignment vertical="center"/>
    </xf>
    <xf numFmtId="0" fontId="11" fillId="0" borderId="58" xfId="1" applyFont="1" applyFill="1" applyBorder="1" applyAlignment="1">
      <alignment horizontal="right" vertical="center"/>
    </xf>
    <xf numFmtId="0" fontId="11" fillId="3" borderId="51" xfId="1" applyNumberFormat="1" applyFont="1" applyFill="1" applyBorder="1" applyAlignment="1">
      <alignment horizontal="center" vertical="center"/>
    </xf>
    <xf numFmtId="0" fontId="11" fillId="3" borderId="30" xfId="1" applyNumberFormat="1" applyFont="1" applyFill="1" applyBorder="1" applyAlignment="1">
      <alignment horizontal="center" vertical="center"/>
    </xf>
    <xf numFmtId="0" fontId="17" fillId="0" borderId="0" xfId="0" applyFont="1"/>
    <xf numFmtId="0" fontId="1" fillId="5" borderId="0" xfId="0" applyFont="1" applyFill="1"/>
    <xf numFmtId="0" fontId="0" fillId="4" borderId="59" xfId="0" applyFill="1" applyBorder="1" applyAlignment="1">
      <alignment horizontal="center" vertical="center"/>
    </xf>
    <xf numFmtId="0" fontId="1" fillId="4" borderId="59" xfId="0" applyFont="1" applyFill="1" applyBorder="1" applyAlignment="1">
      <alignment horizontal="center" vertical="center"/>
    </xf>
    <xf numFmtId="0" fontId="1" fillId="4" borderId="60" xfId="0" applyFont="1" applyFill="1" applyBorder="1" applyAlignment="1">
      <alignment horizontal="center" vertical="center"/>
    </xf>
    <xf numFmtId="0" fontId="0" fillId="4" borderId="60" xfId="0" applyFill="1" applyBorder="1" applyAlignment="1">
      <alignment horizontal="center" vertical="center"/>
    </xf>
    <xf numFmtId="0" fontId="1" fillId="4" borderId="61" xfId="0" applyFont="1" applyFill="1"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0" fillId="0" borderId="62" xfId="0" applyBorder="1" applyAlignment="1">
      <alignment horizontal="right" vertical="center"/>
    </xf>
    <xf numFmtId="0" fontId="1" fillId="0" borderId="60" xfId="0" applyFont="1" applyBorder="1" applyAlignment="1">
      <alignment horizontal="center" vertical="center"/>
    </xf>
    <xf numFmtId="0" fontId="0" fillId="0" borderId="61"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14" fontId="2" fillId="0" borderId="0" xfId="0" applyNumberFormat="1" applyFont="1" applyAlignment="1">
      <alignment horizontal="center"/>
    </xf>
    <xf numFmtId="0" fontId="2" fillId="0" borderId="0" xfId="0" applyFont="1" applyAlignment="1">
      <alignment horizontal="center"/>
    </xf>
    <xf numFmtId="0" fontId="12" fillId="0" borderId="63" xfId="0" applyFont="1" applyBorder="1"/>
    <xf numFmtId="0" fontId="12" fillId="0" borderId="64" xfId="0" applyFont="1" applyBorder="1" applyAlignment="1">
      <alignment horizontal="center"/>
    </xf>
    <xf numFmtId="0" fontId="12" fillId="0" borderId="64" xfId="0" applyFont="1" applyBorder="1"/>
    <xf numFmtId="0" fontId="12" fillId="0" borderId="65" xfId="0" applyFont="1" applyBorder="1" applyAlignment="1">
      <alignment horizontal="center"/>
    </xf>
    <xf numFmtId="0" fontId="12" fillId="0" borderId="59" xfId="0" applyFont="1" applyBorder="1" applyAlignment="1">
      <alignment horizontal="center"/>
    </xf>
    <xf numFmtId="0" fontId="12" fillId="0" borderId="66" xfId="0" applyFont="1" applyBorder="1" applyAlignment="1">
      <alignment horizontal="center"/>
    </xf>
    <xf numFmtId="2" fontId="12" fillId="0" borderId="63" xfId="0" applyNumberFormat="1" applyFont="1" applyBorder="1" applyAlignment="1">
      <alignment horizontal="center"/>
    </xf>
    <xf numFmtId="2" fontId="12" fillId="0" borderId="61" xfId="0" applyNumberFormat="1" applyFont="1" applyBorder="1" applyAlignment="1">
      <alignment horizontal="center"/>
    </xf>
    <xf numFmtId="0" fontId="9" fillId="0" borderId="31" xfId="0" applyFont="1" applyBorder="1"/>
    <xf numFmtId="2" fontId="9" fillId="0" borderId="67" xfId="0" applyNumberFormat="1" applyFont="1" applyBorder="1" applyAlignment="1">
      <alignment horizontal="center"/>
    </xf>
    <xf numFmtId="0" fontId="9" fillId="0" borderId="44" xfId="0" applyFont="1" applyBorder="1"/>
    <xf numFmtId="2" fontId="9" fillId="0" borderId="68" xfId="0" applyNumberFormat="1" applyFont="1" applyFill="1" applyBorder="1" applyAlignment="1">
      <alignment horizontal="center"/>
    </xf>
    <xf numFmtId="2" fontId="9" fillId="0" borderId="68" xfId="0" applyNumberFormat="1" applyFont="1" applyBorder="1" applyAlignment="1">
      <alignment horizontal="center"/>
    </xf>
    <xf numFmtId="0" fontId="9" fillId="0" borderId="69" xfId="0" applyFont="1" applyBorder="1"/>
    <xf numFmtId="0" fontId="2" fillId="0" borderId="70" xfId="0" applyFont="1" applyBorder="1" applyAlignment="1">
      <alignment horizontal="center"/>
    </xf>
    <xf numFmtId="0" fontId="9" fillId="0" borderId="70" xfId="0" applyFont="1" applyBorder="1"/>
    <xf numFmtId="0" fontId="9" fillId="0" borderId="70" xfId="0" applyFont="1" applyBorder="1" applyAlignment="1">
      <alignment horizontal="center"/>
    </xf>
    <xf numFmtId="0" fontId="9" fillId="0" borderId="71" xfId="0" applyFont="1" applyBorder="1" applyAlignment="1">
      <alignment horizontal="center"/>
    </xf>
    <xf numFmtId="0" fontId="9" fillId="0" borderId="72" xfId="0" applyFont="1" applyBorder="1" applyAlignment="1">
      <alignment horizontal="center"/>
    </xf>
    <xf numFmtId="0" fontId="9" fillId="0" borderId="73" xfId="0" applyFont="1" applyBorder="1" applyAlignment="1">
      <alignment horizontal="center"/>
    </xf>
    <xf numFmtId="2" fontId="9" fillId="0" borderId="69" xfId="0" applyNumberFormat="1" applyFont="1" applyBorder="1" applyAlignment="1">
      <alignment horizontal="center"/>
    </xf>
    <xf numFmtId="2" fontId="9" fillId="0" borderId="74" xfId="0" applyNumberFormat="1" applyFont="1" applyBorder="1" applyAlignment="1">
      <alignment horizontal="center"/>
    </xf>
    <xf numFmtId="0" fontId="9" fillId="0" borderId="31" xfId="0" applyFont="1" applyFill="1" applyBorder="1"/>
    <xf numFmtId="0" fontId="9" fillId="0" borderId="44" xfId="0" applyFont="1" applyFill="1" applyBorder="1"/>
    <xf numFmtId="0" fontId="11" fillId="0" borderId="51" xfId="1" applyNumberFormat="1" applyFont="1" applyFill="1" applyBorder="1" applyAlignment="1">
      <alignment horizontal="center" vertical="center"/>
    </xf>
    <xf numFmtId="164" fontId="11" fillId="0" borderId="52" xfId="1" applyNumberFormat="1" applyFont="1" applyFill="1" applyBorder="1" applyAlignment="1">
      <alignment horizontal="center" vertical="center"/>
    </xf>
    <xf numFmtId="0" fontId="11" fillId="0" borderId="53" xfId="1" applyFont="1" applyFill="1" applyBorder="1" applyAlignment="1">
      <alignment horizontal="center" vertical="center"/>
    </xf>
    <xf numFmtId="0" fontId="8" fillId="0" borderId="0" xfId="0" applyFont="1" applyAlignment="1">
      <alignment horizontal="center"/>
    </xf>
    <xf numFmtId="14" fontId="9" fillId="0" borderId="0" xfId="0" applyNumberFormat="1" applyFont="1"/>
    <xf numFmtId="0" fontId="9" fillId="0" borderId="70" xfId="0" applyFont="1" applyFill="1" applyBorder="1" applyAlignment="1">
      <alignment horizontal="center"/>
    </xf>
    <xf numFmtId="0" fontId="9" fillId="0" borderId="21" xfId="0" applyFont="1" applyFill="1" applyBorder="1" applyAlignment="1">
      <alignment horizontal="center"/>
    </xf>
    <xf numFmtId="0" fontId="9" fillId="0" borderId="22" xfId="0" applyFont="1" applyFill="1" applyBorder="1" applyAlignment="1">
      <alignment horizontal="center"/>
    </xf>
    <xf numFmtId="0" fontId="9" fillId="0" borderId="23" xfId="0" applyFont="1" applyFill="1" applyBorder="1" applyAlignment="1">
      <alignment horizontal="center"/>
    </xf>
    <xf numFmtId="2" fontId="9" fillId="0" borderId="24" xfId="0" applyNumberFormat="1" applyFont="1" applyFill="1" applyBorder="1" applyAlignment="1">
      <alignment horizontal="center"/>
    </xf>
    <xf numFmtId="2" fontId="9" fillId="0" borderId="67" xfId="0" applyNumberFormat="1" applyFont="1" applyFill="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xf numFmtId="0" fontId="9" fillId="6" borderId="21" xfId="0" applyFont="1" applyFill="1" applyBorder="1"/>
    <xf numFmtId="0" fontId="2" fillId="6" borderId="27" xfId="0" applyFont="1" applyFill="1" applyBorder="1"/>
    <xf numFmtId="0" fontId="9" fillId="6" borderId="27" xfId="0" applyFont="1" applyFill="1" applyBorder="1"/>
  </cellXfs>
  <cellStyles count="2">
    <cellStyle name="Standaard" xfId="0" builtinId="0"/>
    <cellStyle name="Standaard_Blad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A1:AT435"/>
  <sheetViews>
    <sheetView showGridLines="0" tabSelected="1" workbookViewId="0"/>
  </sheetViews>
  <sheetFormatPr defaultColWidth="5.5546875" defaultRowHeight="15" customHeight="1" x14ac:dyDescent="0.25"/>
  <cols>
    <col min="1" max="1" width="3" style="39" bestFit="1" customWidth="1"/>
    <col min="2" max="2" width="25.21875" style="119" bestFit="1" customWidth="1"/>
    <col min="3" max="5" width="4" style="41" bestFit="1" customWidth="1"/>
    <col min="6" max="6" width="4" style="40" bestFit="1" customWidth="1"/>
    <col min="7" max="7" width="4" style="41" bestFit="1" customWidth="1"/>
    <col min="8" max="8" width="4" style="40" bestFit="1" customWidth="1"/>
    <col min="9" max="11" width="4" style="41" bestFit="1" customWidth="1"/>
    <col min="12" max="12" width="4" style="40" bestFit="1" customWidth="1"/>
    <col min="13" max="13" width="4" style="41" bestFit="1" customWidth="1"/>
    <col min="14" max="14" width="4" style="40" bestFit="1" customWidth="1"/>
    <col min="15" max="15" width="5.44140625" style="42" bestFit="1" customWidth="1"/>
    <col min="16" max="16" width="4.21875" style="42" bestFit="1" customWidth="1"/>
    <col min="17" max="18" width="4.44140625" style="42" customWidth="1"/>
    <col min="19" max="19" width="3" style="42" bestFit="1" customWidth="1"/>
    <col min="20" max="20" width="15.44140625" style="118" hidden="1" customWidth="1"/>
    <col min="21" max="21" width="2" style="42" hidden="1" customWidth="1"/>
    <col min="22" max="22" width="3" style="42" hidden="1" customWidth="1"/>
    <col min="23" max="23" width="5" style="42" hidden="1" customWidth="1"/>
    <col min="24" max="24" width="4.5546875" style="42" hidden="1" customWidth="1"/>
    <col min="25" max="16384" width="5.5546875" style="13"/>
  </cols>
  <sheetData>
    <row r="1" spans="1:24" ht="15" customHeight="1" thickBot="1" x14ac:dyDescent="0.3">
      <c r="A1" s="14"/>
      <c r="B1" s="15" t="str">
        <f>Divisions!$B2</f>
        <v>Afdeling/Division 1</v>
      </c>
      <c r="C1" s="16"/>
      <c r="D1" s="16"/>
      <c r="E1" s="16"/>
      <c r="F1" s="16"/>
      <c r="G1" s="16"/>
      <c r="H1" s="16"/>
      <c r="I1" s="16"/>
      <c r="J1" s="16"/>
      <c r="K1" s="16"/>
      <c r="L1" s="16"/>
      <c r="M1" s="16"/>
      <c r="N1" s="16"/>
      <c r="O1" s="17"/>
      <c r="P1" s="17"/>
      <c r="Q1" s="17"/>
      <c r="R1" s="17"/>
      <c r="S1" s="17"/>
      <c r="T1" s="115"/>
      <c r="U1" s="17"/>
      <c r="V1" s="17"/>
      <c r="W1" s="17"/>
      <c r="X1" s="17" t="s">
        <v>61</v>
      </c>
    </row>
    <row r="2" spans="1:24" ht="15" customHeight="1" thickTop="1" thickBot="1" x14ac:dyDescent="0.3">
      <c r="A2" s="128" t="s">
        <v>39</v>
      </c>
      <c r="B2" s="129" t="s">
        <v>40</v>
      </c>
      <c r="C2" s="130">
        <f t="shared" ref="C2:N2" si="0">MATCH("XX",C3:C14,0)</f>
        <v>1</v>
      </c>
      <c r="D2" s="130">
        <f t="shared" si="0"/>
        <v>2</v>
      </c>
      <c r="E2" s="130">
        <f t="shared" si="0"/>
        <v>3</v>
      </c>
      <c r="F2" s="130">
        <f t="shared" si="0"/>
        <v>4</v>
      </c>
      <c r="G2" s="130">
        <f t="shared" si="0"/>
        <v>5</v>
      </c>
      <c r="H2" s="130">
        <f t="shared" si="0"/>
        <v>6</v>
      </c>
      <c r="I2" s="130">
        <f t="shared" si="0"/>
        <v>7</v>
      </c>
      <c r="J2" s="130">
        <f t="shared" si="0"/>
        <v>8</v>
      </c>
      <c r="K2" s="130">
        <f t="shared" si="0"/>
        <v>9</v>
      </c>
      <c r="L2" s="130">
        <f t="shared" si="0"/>
        <v>10</v>
      </c>
      <c r="M2" s="130">
        <f t="shared" si="0"/>
        <v>11</v>
      </c>
      <c r="N2" s="130">
        <f t="shared" si="0"/>
        <v>12</v>
      </c>
      <c r="O2" s="131" t="s">
        <v>41</v>
      </c>
      <c r="P2" s="132" t="s">
        <v>42</v>
      </c>
      <c r="Q2" s="132" t="s">
        <v>47</v>
      </c>
      <c r="R2" s="43"/>
      <c r="S2" s="43"/>
      <c r="T2" s="116"/>
      <c r="U2" s="43"/>
      <c r="V2" s="43"/>
      <c r="W2" s="43"/>
      <c r="X2" s="43"/>
    </row>
    <row r="3" spans="1:24" ht="15" customHeight="1" thickTop="1" x14ac:dyDescent="0.25">
      <c r="A3" s="142">
        <v>1</v>
      </c>
      <c r="B3" s="141" t="str">
        <f>Divisions!B10</f>
        <v>627 SF Wirtzfeld 1</v>
      </c>
      <c r="C3" s="143" t="s">
        <v>43</v>
      </c>
      <c r="D3" s="185">
        <f>Divisions!C10</f>
        <v>4.5</v>
      </c>
      <c r="E3" s="185">
        <f>Divisions!J10</f>
        <v>4.5</v>
      </c>
      <c r="F3" s="185">
        <f>Divisions!G10</f>
        <v>6.5</v>
      </c>
      <c r="G3" s="185">
        <f>Divisions!F10</f>
        <v>6</v>
      </c>
      <c r="H3" s="185">
        <f>Divisions!I10</f>
        <v>6</v>
      </c>
      <c r="I3" s="185">
        <f>Divisions!M10</f>
        <v>6</v>
      </c>
      <c r="J3" s="185">
        <f>Divisions!L10</f>
        <v>6</v>
      </c>
      <c r="K3" s="185">
        <f>Divisions!H10</f>
        <v>4.5</v>
      </c>
      <c r="L3" s="185">
        <f>Divisions!K10</f>
        <v>6</v>
      </c>
      <c r="M3" s="185">
        <f>Divisions!D10</f>
        <v>5</v>
      </c>
      <c r="N3" s="185">
        <f>Divisions!E10</f>
        <v>7</v>
      </c>
      <c r="O3" s="186">
        <f t="shared" ref="O3:O14" si="1">SUM(C3:N3)</f>
        <v>62</v>
      </c>
      <c r="P3" s="187">
        <f>SUM(Divisions!O10:Y10)*2</f>
        <v>22</v>
      </c>
      <c r="Q3" s="187">
        <f t="shared" ref="Q3:Q14" si="2">COUNT(C3:N3)</f>
        <v>11</v>
      </c>
      <c r="R3" s="38"/>
      <c r="S3" s="38"/>
      <c r="T3" s="117"/>
      <c r="U3" s="38"/>
      <c r="V3" s="38"/>
      <c r="W3" s="38"/>
      <c r="X3" s="38">
        <v>1</v>
      </c>
    </row>
    <row r="4" spans="1:24" ht="15" customHeight="1" x14ac:dyDescent="0.25">
      <c r="A4" s="136">
        <f>IF(O4=O3, IF(P4=P3,"",2),2)</f>
        <v>2</v>
      </c>
      <c r="B4" s="137" t="str">
        <f>Divisions!B9</f>
        <v>601 CRELEL Liège 1</v>
      </c>
      <c r="C4" s="138">
        <f>Divisions!C9</f>
        <v>3.5</v>
      </c>
      <c r="D4" s="144" t="s">
        <v>43</v>
      </c>
      <c r="E4" s="138">
        <f>Divisions!I9</f>
        <v>5.5</v>
      </c>
      <c r="F4" s="138">
        <f>Divisions!F9</f>
        <v>4.5</v>
      </c>
      <c r="G4" s="138">
        <f>Divisions!E9</f>
        <v>4.5</v>
      </c>
      <c r="H4" s="138">
        <f>Divisions!H9</f>
        <v>4.5</v>
      </c>
      <c r="I4" s="138">
        <f>Divisions!L9</f>
        <v>6.5</v>
      </c>
      <c r="J4" s="138">
        <f>Divisions!K9</f>
        <v>5.5</v>
      </c>
      <c r="K4" s="138">
        <f>Divisions!G9</f>
        <v>7</v>
      </c>
      <c r="L4" s="138">
        <f>Divisions!J9</f>
        <v>7.5</v>
      </c>
      <c r="M4" s="138">
        <f>Divisions!M9</f>
        <v>6.5</v>
      </c>
      <c r="N4" s="138">
        <f>Divisions!D9</f>
        <v>6</v>
      </c>
      <c r="O4" s="139">
        <f t="shared" si="1"/>
        <v>61.5</v>
      </c>
      <c r="P4" s="140">
        <f>SUM(Divisions!O9:Y9)*2</f>
        <v>20</v>
      </c>
      <c r="Q4" s="140">
        <f t="shared" si="2"/>
        <v>11</v>
      </c>
      <c r="R4" s="38"/>
      <c r="S4" s="38"/>
      <c r="T4" s="117"/>
      <c r="U4" s="38"/>
      <c r="V4" s="38"/>
      <c r="W4" s="38"/>
      <c r="X4" s="38">
        <v>7</v>
      </c>
    </row>
    <row r="5" spans="1:24" ht="15" customHeight="1" x14ac:dyDescent="0.25">
      <c r="A5" s="136">
        <f>IF(O5=O4, IF(P5=P4,"",3),3)</f>
        <v>3</v>
      </c>
      <c r="B5" s="137" t="str">
        <f>Divisions!B5</f>
        <v>607 KSK Rochade 1</v>
      </c>
      <c r="C5" s="138">
        <f>Divisions!J5</f>
        <v>3.5</v>
      </c>
      <c r="D5" s="138">
        <f>Divisions!I5</f>
        <v>2.5</v>
      </c>
      <c r="E5" s="144" t="s">
        <v>43</v>
      </c>
      <c r="F5" s="138">
        <f>Divisions!M5</f>
        <v>6</v>
      </c>
      <c r="G5" s="138">
        <f>Divisions!L5</f>
        <v>5</v>
      </c>
      <c r="H5" s="138">
        <f>Divisions!D5</f>
        <v>4</v>
      </c>
      <c r="I5" s="138">
        <f>Divisions!H5</f>
        <v>6</v>
      </c>
      <c r="J5" s="138">
        <f>Divisions!G5</f>
        <v>5.5</v>
      </c>
      <c r="K5" s="138">
        <f>Divisions!C5</f>
        <v>5.5</v>
      </c>
      <c r="L5" s="138">
        <f>Divisions!F5</f>
        <v>8</v>
      </c>
      <c r="M5" s="138">
        <f>Divisions!E5</f>
        <v>6.5</v>
      </c>
      <c r="N5" s="138">
        <f>Divisions!K5</f>
        <v>6.5</v>
      </c>
      <c r="O5" s="139">
        <f t="shared" si="1"/>
        <v>59</v>
      </c>
      <c r="P5" s="140">
        <f>SUM(Divisions!O5:Y5)*2</f>
        <v>17</v>
      </c>
      <c r="Q5" s="140">
        <f t="shared" si="2"/>
        <v>11</v>
      </c>
      <c r="R5" s="38"/>
      <c r="S5" s="38"/>
      <c r="T5" s="117"/>
      <c r="U5" s="38"/>
      <c r="V5" s="38"/>
      <c r="W5" s="38"/>
      <c r="X5" s="38">
        <v>11</v>
      </c>
    </row>
    <row r="6" spans="1:24" ht="15" customHeight="1" x14ac:dyDescent="0.25">
      <c r="A6" s="136">
        <f>IF(O6=O5, IF(P6=P5,"",4),4)</f>
        <v>4</v>
      </c>
      <c r="B6" s="137" t="str">
        <f>Divisions!B13</f>
        <v>471 Wachtebeke 1</v>
      </c>
      <c r="C6" s="138">
        <f>Divisions!G13</f>
        <v>1.5</v>
      </c>
      <c r="D6" s="138">
        <f>Divisions!F13</f>
        <v>3.5</v>
      </c>
      <c r="E6" s="138">
        <f>Divisions!M13</f>
        <v>2</v>
      </c>
      <c r="F6" s="144" t="s">
        <v>43</v>
      </c>
      <c r="G6" s="138">
        <f>Divisions!I13</f>
        <v>3.5</v>
      </c>
      <c r="H6" s="138">
        <f>Divisions!L13</f>
        <v>4</v>
      </c>
      <c r="I6" s="138">
        <f>Divisions!E13</f>
        <v>7</v>
      </c>
      <c r="J6" s="138">
        <f>Divisions!D13</f>
        <v>7.5</v>
      </c>
      <c r="K6" s="138">
        <f>Divisions!K13</f>
        <v>7</v>
      </c>
      <c r="L6" s="138">
        <f>Divisions!C13</f>
        <v>8</v>
      </c>
      <c r="M6" s="138">
        <f>Divisions!J13</f>
        <v>7.5</v>
      </c>
      <c r="N6" s="138">
        <f>Divisions!H13</f>
        <v>7.5</v>
      </c>
      <c r="O6" s="139">
        <f t="shared" si="1"/>
        <v>59</v>
      </c>
      <c r="P6" s="140">
        <f>SUM(Divisions!O13:Y13)*2</f>
        <v>13</v>
      </c>
      <c r="Q6" s="140">
        <f t="shared" si="2"/>
        <v>11</v>
      </c>
      <c r="R6" s="38"/>
      <c r="S6" s="38"/>
      <c r="T6" s="117"/>
      <c r="U6" s="38"/>
      <c r="V6" s="38"/>
      <c r="W6" s="38"/>
      <c r="X6" s="38">
        <v>12</v>
      </c>
    </row>
    <row r="7" spans="1:24" ht="15" customHeight="1" x14ac:dyDescent="0.25">
      <c r="A7" s="136">
        <f>IF(O7=O6, IF(P7=P6,"",5),5)</f>
        <v>5</v>
      </c>
      <c r="B7" s="137" t="str">
        <f>Divisions!B12</f>
        <v>401 KGSRL 1</v>
      </c>
      <c r="C7" s="138">
        <f>Divisions!F12</f>
        <v>2</v>
      </c>
      <c r="D7" s="138">
        <f>Divisions!E12</f>
        <v>3.5</v>
      </c>
      <c r="E7" s="138">
        <f>Divisions!L12</f>
        <v>3</v>
      </c>
      <c r="F7" s="138">
        <f>Divisions!I12</f>
        <v>4.5</v>
      </c>
      <c r="G7" s="144" t="s">
        <v>43</v>
      </c>
      <c r="H7" s="138">
        <f>Divisions!K12</f>
        <v>4</v>
      </c>
      <c r="I7" s="138">
        <f>Divisions!D12</f>
        <v>6</v>
      </c>
      <c r="J7" s="138">
        <f>Divisions!C12</f>
        <v>6</v>
      </c>
      <c r="K7" s="138">
        <f>Divisions!J12</f>
        <v>3.5</v>
      </c>
      <c r="L7" s="138">
        <f>Divisions!M12</f>
        <v>5</v>
      </c>
      <c r="M7" s="138">
        <f>Divisions!H12</f>
        <v>5.5</v>
      </c>
      <c r="N7" s="138">
        <f>Divisions!G12</f>
        <v>6</v>
      </c>
      <c r="O7" s="139">
        <f t="shared" si="1"/>
        <v>49</v>
      </c>
      <c r="P7" s="140">
        <f>SUM(Divisions!O12:Y12)*2</f>
        <v>13</v>
      </c>
      <c r="Q7" s="140">
        <f t="shared" si="2"/>
        <v>11</v>
      </c>
      <c r="R7" s="38"/>
      <c r="S7" s="38"/>
      <c r="T7" s="117"/>
      <c r="U7" s="38"/>
      <c r="V7" s="38"/>
      <c r="W7" s="38"/>
      <c r="X7" s="38">
        <v>2</v>
      </c>
    </row>
    <row r="8" spans="1:24" ht="15" customHeight="1" x14ac:dyDescent="0.25">
      <c r="A8" s="136">
        <f>IF(O8=O7, IF(P8=P7,"",6),6)</f>
        <v>6</v>
      </c>
      <c r="B8" s="137" t="str">
        <f>Divisions!B4</f>
        <v>303 KBSK Brugge 1</v>
      </c>
      <c r="C8" s="138">
        <f>Divisions!I4</f>
        <v>2</v>
      </c>
      <c r="D8" s="138">
        <f>Divisions!H4</f>
        <v>3.5</v>
      </c>
      <c r="E8" s="138">
        <f>Divisions!D4</f>
        <v>4</v>
      </c>
      <c r="F8" s="138">
        <f>Divisions!L4</f>
        <v>4</v>
      </c>
      <c r="G8" s="138">
        <f>Divisions!K4</f>
        <v>4</v>
      </c>
      <c r="H8" s="144" t="s">
        <v>43</v>
      </c>
      <c r="I8" s="138">
        <f>Divisions!G4</f>
        <v>3.5</v>
      </c>
      <c r="J8" s="138">
        <f>Divisions!F4</f>
        <v>5</v>
      </c>
      <c r="K8" s="138">
        <f>Divisions!M4</f>
        <v>5.5</v>
      </c>
      <c r="L8" s="138">
        <f>Divisions!E4</f>
        <v>4</v>
      </c>
      <c r="M8" s="138">
        <f>Divisions!C4</f>
        <v>7.5</v>
      </c>
      <c r="N8" s="138">
        <f>Divisions!J4</f>
        <v>7.5</v>
      </c>
      <c r="O8" s="139">
        <f t="shared" si="1"/>
        <v>50.5</v>
      </c>
      <c r="P8" s="140">
        <f>SUM(Divisions!O4:Y4)*2</f>
        <v>12</v>
      </c>
      <c r="Q8" s="140">
        <f t="shared" si="2"/>
        <v>11</v>
      </c>
      <c r="R8" s="38"/>
      <c r="S8" s="38"/>
      <c r="T8" s="117"/>
      <c r="U8" s="38"/>
      <c r="V8" s="38"/>
      <c r="W8" s="38"/>
      <c r="X8" s="38">
        <v>5</v>
      </c>
    </row>
    <row r="9" spans="1:24" ht="15" customHeight="1" x14ac:dyDescent="0.25">
      <c r="A9" s="136">
        <f>IF(O9=O8, IF(P9=P8,"",7),7)</f>
        <v>7</v>
      </c>
      <c r="B9" s="137" t="str">
        <f>Divisions!B8</f>
        <v>174 Brasschaat 1</v>
      </c>
      <c r="C9" s="138">
        <f>Divisions!M8</f>
        <v>2</v>
      </c>
      <c r="D9" s="138">
        <f>Divisions!L8</f>
        <v>1.5</v>
      </c>
      <c r="E9" s="138">
        <f>Divisions!H8</f>
        <v>2</v>
      </c>
      <c r="F9" s="138">
        <f>Divisions!E8</f>
        <v>1</v>
      </c>
      <c r="G9" s="138">
        <f>Divisions!D8</f>
        <v>2</v>
      </c>
      <c r="H9" s="138">
        <f>Divisions!G8</f>
        <v>4.5</v>
      </c>
      <c r="I9" s="144" t="s">
        <v>43</v>
      </c>
      <c r="J9" s="138">
        <f>Divisions!J8</f>
        <v>5</v>
      </c>
      <c r="K9" s="138">
        <f>Divisions!F8</f>
        <v>8</v>
      </c>
      <c r="L9" s="138">
        <f>Divisions!I8</f>
        <v>4</v>
      </c>
      <c r="M9" s="138">
        <f>Divisions!K8</f>
        <v>6.5</v>
      </c>
      <c r="N9" s="138">
        <f>Divisions!C8</f>
        <v>6</v>
      </c>
      <c r="O9" s="139">
        <f t="shared" si="1"/>
        <v>42.5</v>
      </c>
      <c r="P9" s="140">
        <f>SUM(Divisions!O8:Y8)*2</f>
        <v>11</v>
      </c>
      <c r="Q9" s="140">
        <f t="shared" si="2"/>
        <v>11</v>
      </c>
      <c r="R9" s="38"/>
      <c r="S9" s="38"/>
      <c r="T9" s="117"/>
      <c r="U9" s="38"/>
      <c r="V9" s="38"/>
      <c r="W9" s="38"/>
      <c r="X9" s="38">
        <v>9</v>
      </c>
    </row>
    <row r="10" spans="1:24" ht="15" customHeight="1" x14ac:dyDescent="0.25">
      <c r="A10" s="136">
        <f>IF(O10=O9, IF(P10=P9,"",8),8)</f>
        <v>8</v>
      </c>
      <c r="B10" s="137" t="str">
        <f>Divisions!B7</f>
        <v>301 KOSK Oostende 1</v>
      </c>
      <c r="C10" s="138">
        <f>Divisions!L7</f>
        <v>2</v>
      </c>
      <c r="D10" s="138">
        <f>Divisions!K7</f>
        <v>2.5</v>
      </c>
      <c r="E10" s="138">
        <f>Divisions!G7</f>
        <v>2.5</v>
      </c>
      <c r="F10" s="138">
        <f>Divisions!D7</f>
        <v>0.5</v>
      </c>
      <c r="G10" s="138">
        <f>Divisions!C7</f>
        <v>2</v>
      </c>
      <c r="H10" s="138">
        <f>Divisions!F7</f>
        <v>3</v>
      </c>
      <c r="I10" s="138">
        <f>Divisions!J7</f>
        <v>3</v>
      </c>
      <c r="J10" s="144" t="s">
        <v>43</v>
      </c>
      <c r="K10" s="138">
        <f>Divisions!E7</f>
        <v>4.5</v>
      </c>
      <c r="L10" s="138">
        <f>Divisions!H7</f>
        <v>5</v>
      </c>
      <c r="M10" s="138">
        <f>Divisions!I7</f>
        <v>7</v>
      </c>
      <c r="N10" s="138">
        <f>Divisions!M7</f>
        <v>7.5</v>
      </c>
      <c r="O10" s="139">
        <f t="shared" si="1"/>
        <v>39.5</v>
      </c>
      <c r="P10" s="140">
        <f>SUM(Divisions!O7:Y7)*2</f>
        <v>8</v>
      </c>
      <c r="Q10" s="140">
        <f t="shared" si="2"/>
        <v>11</v>
      </c>
      <c r="R10" s="38"/>
      <c r="S10" s="38"/>
      <c r="T10" s="117"/>
      <c r="U10" s="38"/>
      <c r="V10" s="38"/>
      <c r="W10" s="38"/>
      <c r="X10" s="38">
        <v>4</v>
      </c>
    </row>
    <row r="11" spans="1:24" ht="15" customHeight="1" x14ac:dyDescent="0.25">
      <c r="A11" s="136">
        <f>IF(O11=O10, IF(P11=P10,"",9),9)</f>
        <v>9</v>
      </c>
      <c r="B11" s="137" t="str">
        <f>Divisions!B14</f>
        <v>604 KSK47-Eynatten 1</v>
      </c>
      <c r="C11" s="138">
        <f>Divisions!H14</f>
        <v>3.5</v>
      </c>
      <c r="D11" s="138">
        <f>Divisions!G14</f>
        <v>1</v>
      </c>
      <c r="E11" s="138">
        <f>Divisions!C14</f>
        <v>2.5</v>
      </c>
      <c r="F11" s="138">
        <f>Divisions!K14</f>
        <v>1</v>
      </c>
      <c r="G11" s="138">
        <f>Divisions!J14</f>
        <v>4.5</v>
      </c>
      <c r="H11" s="138">
        <f>Divisions!M14</f>
        <v>2.5</v>
      </c>
      <c r="I11" s="138">
        <f>Divisions!F14</f>
        <v>0</v>
      </c>
      <c r="J11" s="138">
        <f>Divisions!E14</f>
        <v>3.5</v>
      </c>
      <c r="K11" s="144" t="s">
        <v>43</v>
      </c>
      <c r="L11" s="138">
        <f>Divisions!D14</f>
        <v>5</v>
      </c>
      <c r="M11" s="138">
        <f>Divisions!L14</f>
        <v>4.5</v>
      </c>
      <c r="N11" s="138">
        <f>Divisions!I14</f>
        <v>4.5</v>
      </c>
      <c r="O11" s="139">
        <f t="shared" si="1"/>
        <v>32.5</v>
      </c>
      <c r="P11" s="140">
        <f>SUM(Divisions!O14:Y14)*2</f>
        <v>8</v>
      </c>
      <c r="Q11" s="140">
        <f t="shared" si="2"/>
        <v>11</v>
      </c>
      <c r="R11" s="38"/>
      <c r="S11" s="38"/>
      <c r="T11" s="117"/>
      <c r="U11" s="38"/>
      <c r="V11" s="38"/>
      <c r="W11" s="38"/>
      <c r="X11" s="38">
        <v>6</v>
      </c>
    </row>
    <row r="12" spans="1:24" ht="15" customHeight="1" x14ac:dyDescent="0.25">
      <c r="A12" s="136">
        <f>IF(O12=O11, IF(P12=P11,"",10),10)</f>
        <v>10</v>
      </c>
      <c r="B12" s="137" t="str">
        <f>Divisions!B6</f>
        <v>621 TAL 1</v>
      </c>
      <c r="C12" s="138">
        <f>Divisions!K6</f>
        <v>2</v>
      </c>
      <c r="D12" s="138">
        <f>Divisions!J6</f>
        <v>0.5</v>
      </c>
      <c r="E12" s="138">
        <f>Divisions!F6</f>
        <v>0</v>
      </c>
      <c r="F12" s="138">
        <f>Divisions!C6</f>
        <v>0</v>
      </c>
      <c r="G12" s="138">
        <f>Divisions!M6</f>
        <v>3</v>
      </c>
      <c r="H12" s="138">
        <f>Divisions!E6</f>
        <v>4</v>
      </c>
      <c r="I12" s="138">
        <f>Divisions!I6</f>
        <v>4</v>
      </c>
      <c r="J12" s="138">
        <f>Divisions!H6</f>
        <v>3</v>
      </c>
      <c r="K12" s="138">
        <f>Divisions!D6</f>
        <v>3</v>
      </c>
      <c r="L12" s="144" t="s">
        <v>43</v>
      </c>
      <c r="M12" s="138">
        <f>Divisions!G6</f>
        <v>6</v>
      </c>
      <c r="N12" s="138">
        <f>Divisions!L6</f>
        <v>4.5</v>
      </c>
      <c r="O12" s="139">
        <f t="shared" si="1"/>
        <v>30</v>
      </c>
      <c r="P12" s="140">
        <f>SUM(Divisions!O6:Y6)*2</f>
        <v>6</v>
      </c>
      <c r="Q12" s="140">
        <f t="shared" si="2"/>
        <v>11</v>
      </c>
      <c r="R12" s="38"/>
      <c r="S12" s="38"/>
      <c r="T12" s="117"/>
      <c r="U12" s="38"/>
      <c r="V12" s="38"/>
      <c r="W12" s="38"/>
      <c r="X12" s="38">
        <v>3</v>
      </c>
    </row>
    <row r="13" spans="1:24" ht="15" customHeight="1" x14ac:dyDescent="0.25">
      <c r="A13" s="136">
        <f>IF(O13=O12, IF(P13=P12,"",11),11)</f>
        <v>11</v>
      </c>
      <c r="B13" s="137" t="str">
        <f>Divisions!B15</f>
        <v>514 Montigny-Fontaine 1</v>
      </c>
      <c r="C13" s="138">
        <f>Divisions!D15</f>
        <v>3</v>
      </c>
      <c r="D13" s="138">
        <f>Divisions!M15</f>
        <v>1.5</v>
      </c>
      <c r="E13" s="138">
        <f>Divisions!E15</f>
        <v>1.5</v>
      </c>
      <c r="F13" s="138">
        <f>Divisions!J15</f>
        <v>0.5</v>
      </c>
      <c r="G13" s="138">
        <f>Divisions!H15</f>
        <v>2.5</v>
      </c>
      <c r="H13" s="138">
        <f>Divisions!C15</f>
        <v>0.5</v>
      </c>
      <c r="I13" s="138">
        <f>Divisions!K15</f>
        <v>1.5</v>
      </c>
      <c r="J13" s="138">
        <f>Divisions!I15</f>
        <v>1</v>
      </c>
      <c r="K13" s="138">
        <f>Divisions!L15</f>
        <v>3.5</v>
      </c>
      <c r="L13" s="138">
        <f>Divisions!G15</f>
        <v>2</v>
      </c>
      <c r="M13" s="144" t="s">
        <v>43</v>
      </c>
      <c r="N13" s="138">
        <f>Divisions!F15</f>
        <v>8</v>
      </c>
      <c r="O13" s="139">
        <f t="shared" si="1"/>
        <v>25.5</v>
      </c>
      <c r="P13" s="140">
        <f>SUM(Divisions!O15:Y15)*2</f>
        <v>2</v>
      </c>
      <c r="Q13" s="140">
        <f t="shared" si="2"/>
        <v>11</v>
      </c>
      <c r="R13" s="38"/>
      <c r="S13" s="38"/>
      <c r="T13" s="117"/>
      <c r="U13" s="38"/>
      <c r="V13" s="38"/>
      <c r="W13" s="38"/>
      <c r="X13" s="38">
        <v>10</v>
      </c>
    </row>
    <row r="14" spans="1:24" ht="15" customHeight="1" thickBot="1" x14ac:dyDescent="0.3">
      <c r="A14" s="29">
        <f>IF(O14=O13, IF(P14=P13,"",12),12)</f>
        <v>12</v>
      </c>
      <c r="B14" s="30" t="str">
        <f>Divisions!B11</f>
        <v>109 Borgerhout 1</v>
      </c>
      <c r="C14" s="31">
        <f>Divisions!E11</f>
        <v>1</v>
      </c>
      <c r="D14" s="31">
        <f>Divisions!D11</f>
        <v>2</v>
      </c>
      <c r="E14" s="31">
        <f>Divisions!K11</f>
        <v>1.5</v>
      </c>
      <c r="F14" s="31">
        <f>Divisions!H11</f>
        <v>0.5</v>
      </c>
      <c r="G14" s="31">
        <f>Divisions!G11</f>
        <v>2</v>
      </c>
      <c r="H14" s="31">
        <f>Divisions!J11</f>
        <v>0.5</v>
      </c>
      <c r="I14" s="31">
        <f>Divisions!C11</f>
        <v>2</v>
      </c>
      <c r="J14" s="31">
        <f>Divisions!M11</f>
        <v>0.5</v>
      </c>
      <c r="K14" s="31">
        <f>Divisions!I11</f>
        <v>3.5</v>
      </c>
      <c r="L14" s="31">
        <f>Divisions!L11</f>
        <v>3.5</v>
      </c>
      <c r="M14" s="31">
        <f>Divisions!F11</f>
        <v>0</v>
      </c>
      <c r="N14" s="134" t="s">
        <v>43</v>
      </c>
      <c r="O14" s="33">
        <f t="shared" si="1"/>
        <v>17</v>
      </c>
      <c r="P14" s="34">
        <f>SUM(Divisions!O11:Y11)*2</f>
        <v>0</v>
      </c>
      <c r="Q14" s="34">
        <f t="shared" si="2"/>
        <v>11</v>
      </c>
      <c r="R14" s="38"/>
      <c r="S14" s="38"/>
      <c r="T14" s="117"/>
      <c r="U14" s="38"/>
      <c r="V14" s="38"/>
      <c r="W14" s="38"/>
      <c r="X14" s="38">
        <v>8</v>
      </c>
    </row>
    <row r="15" spans="1:24" ht="15" customHeight="1" thickTop="1" x14ac:dyDescent="0.25">
      <c r="A15" s="84"/>
      <c r="B15" s="35"/>
      <c r="C15" s="36"/>
      <c r="D15" s="36"/>
      <c r="E15" s="36"/>
      <c r="F15" s="36"/>
      <c r="G15" s="36"/>
      <c r="H15" s="36"/>
      <c r="I15" s="36"/>
      <c r="J15" s="36"/>
      <c r="K15" s="36"/>
      <c r="L15" s="36"/>
      <c r="M15" s="36"/>
      <c r="N15" s="36"/>
      <c r="O15" s="37"/>
      <c r="P15" s="38"/>
      <c r="Q15" s="38"/>
      <c r="R15" s="38"/>
      <c r="S15" s="38"/>
      <c r="T15" s="117"/>
      <c r="U15" s="38"/>
      <c r="V15" s="38"/>
      <c r="W15" s="38"/>
      <c r="X15" s="38"/>
    </row>
    <row r="16" spans="1:24" ht="15" customHeight="1" thickBot="1" x14ac:dyDescent="0.3">
      <c r="A16" s="14"/>
      <c r="B16" s="15" t="str">
        <f>Divisions!$B17</f>
        <v>Afdeling/Division 2A</v>
      </c>
      <c r="C16" s="16"/>
      <c r="D16" s="16"/>
      <c r="E16" s="16"/>
      <c r="F16" s="16"/>
      <c r="G16" s="16"/>
      <c r="H16" s="16"/>
      <c r="I16" s="16"/>
      <c r="J16" s="16"/>
      <c r="K16" s="16"/>
      <c r="L16" s="16"/>
      <c r="M16" s="16"/>
      <c r="N16" s="16"/>
      <c r="O16" s="17"/>
      <c r="P16" s="17"/>
      <c r="Q16" s="17"/>
      <c r="R16" s="17"/>
      <c r="S16" s="17"/>
      <c r="T16" s="115"/>
      <c r="U16" s="17"/>
      <c r="V16" s="17"/>
      <c r="W16" s="17"/>
      <c r="X16" s="17"/>
    </row>
    <row r="17" spans="1:24" ht="15" customHeight="1" thickTop="1" thickBot="1" x14ac:dyDescent="0.3">
      <c r="A17" s="18" t="s">
        <v>39</v>
      </c>
      <c r="B17" s="19" t="s">
        <v>40</v>
      </c>
      <c r="C17" s="20">
        <f t="shared" ref="C17:N17" si="3">MATCH("XX",C18:C29,0)</f>
        <v>1</v>
      </c>
      <c r="D17" s="20">
        <f t="shared" si="3"/>
        <v>2</v>
      </c>
      <c r="E17" s="20">
        <f t="shared" si="3"/>
        <v>3</v>
      </c>
      <c r="F17" s="20">
        <f t="shared" si="3"/>
        <v>4</v>
      </c>
      <c r="G17" s="20">
        <f t="shared" si="3"/>
        <v>5</v>
      </c>
      <c r="H17" s="20">
        <f t="shared" si="3"/>
        <v>6</v>
      </c>
      <c r="I17" s="20">
        <f t="shared" si="3"/>
        <v>7</v>
      </c>
      <c r="J17" s="20">
        <f t="shared" si="3"/>
        <v>8</v>
      </c>
      <c r="K17" s="20">
        <f t="shared" si="3"/>
        <v>9</v>
      </c>
      <c r="L17" s="20">
        <f t="shared" si="3"/>
        <v>10</v>
      </c>
      <c r="M17" s="20">
        <f t="shared" si="3"/>
        <v>11</v>
      </c>
      <c r="N17" s="20">
        <f t="shared" si="3"/>
        <v>12</v>
      </c>
      <c r="O17" s="21" t="s">
        <v>41</v>
      </c>
      <c r="P17" s="22" t="s">
        <v>42</v>
      </c>
      <c r="Q17" s="22" t="s">
        <v>47</v>
      </c>
      <c r="R17" s="43"/>
      <c r="S17" s="43"/>
      <c r="T17" s="116"/>
      <c r="U17" s="43"/>
      <c r="V17" s="43"/>
      <c r="W17" s="43"/>
      <c r="X17" s="43"/>
    </row>
    <row r="18" spans="1:24" ht="15" customHeight="1" x14ac:dyDescent="0.25">
      <c r="A18" s="23">
        <v>1</v>
      </c>
      <c r="B18" s="24" t="str">
        <f>Divisions!B20</f>
        <v>166 TSM Mechelen 1</v>
      </c>
      <c r="C18" s="25" t="s">
        <v>43</v>
      </c>
      <c r="D18" s="26">
        <f>Divisions!G20</f>
        <v>4.5</v>
      </c>
      <c r="E18" s="26">
        <f>Divisions!C20</f>
        <v>7.5</v>
      </c>
      <c r="F18" s="26">
        <f>Divisions!I20</f>
        <v>5</v>
      </c>
      <c r="G18" s="26">
        <f>Divisions!E20</f>
        <v>4.5</v>
      </c>
      <c r="H18" s="26">
        <f>Divisions!L20</f>
        <v>3</v>
      </c>
      <c r="I18" s="26">
        <f>Divisions!D20</f>
        <v>4</v>
      </c>
      <c r="J18" s="26">
        <f>Divisions!H20</f>
        <v>6</v>
      </c>
      <c r="K18" s="26">
        <f>Divisions!J20</f>
        <v>4.5</v>
      </c>
      <c r="L18" s="26">
        <f>Divisions!K20</f>
        <v>6</v>
      </c>
      <c r="M18" s="26">
        <f>Divisions!M20</f>
        <v>7.5</v>
      </c>
      <c r="N18" s="26">
        <f>Divisions!F20</f>
        <v>5</v>
      </c>
      <c r="O18" s="27">
        <f t="shared" ref="O18:O29" si="4">SUM(C18:N18)</f>
        <v>57.5</v>
      </c>
      <c r="P18" s="28">
        <f>SUM(Divisions!O20:Y20)*2</f>
        <v>19</v>
      </c>
      <c r="Q18" s="28">
        <f t="shared" ref="Q18:Q29" si="5">COUNT(C18:N18)</f>
        <v>11</v>
      </c>
      <c r="R18" s="38"/>
      <c r="S18" s="38"/>
      <c r="T18" s="117"/>
      <c r="U18" s="38"/>
      <c r="V18" s="38"/>
      <c r="W18" s="38"/>
      <c r="X18" s="38">
        <v>4</v>
      </c>
    </row>
    <row r="19" spans="1:24" ht="15" customHeight="1" x14ac:dyDescent="0.25">
      <c r="A19" s="23">
        <f>IF(O19=O18, IF(P19=P18,"",2),2)</f>
        <v>2</v>
      </c>
      <c r="B19" s="24" t="str">
        <f>Divisions!B22</f>
        <v>432 Wetteren 1</v>
      </c>
      <c r="C19" s="26">
        <f>Divisions!G22</f>
        <v>3.5</v>
      </c>
      <c r="D19" s="133" t="s">
        <v>43</v>
      </c>
      <c r="E19" s="26">
        <f>Divisions!E22</f>
        <v>4.5</v>
      </c>
      <c r="F19" s="26">
        <f>Divisions!K22</f>
        <v>6</v>
      </c>
      <c r="G19" s="26">
        <f>Divisions!I22</f>
        <v>4</v>
      </c>
      <c r="H19" s="26">
        <f>Divisions!C22</f>
        <v>5.5</v>
      </c>
      <c r="I19" s="26">
        <f>Divisions!F22</f>
        <v>4.5</v>
      </c>
      <c r="J19" s="26">
        <f>Divisions!J22</f>
        <v>4</v>
      </c>
      <c r="K19" s="26">
        <f>Divisions!L22</f>
        <v>6.5</v>
      </c>
      <c r="L19" s="26">
        <f>Divisions!M22</f>
        <v>7</v>
      </c>
      <c r="M19" s="26">
        <f>Divisions!D22</f>
        <v>5</v>
      </c>
      <c r="N19" s="26">
        <f>Divisions!H22</f>
        <v>6</v>
      </c>
      <c r="O19" s="27">
        <f t="shared" si="4"/>
        <v>56.5</v>
      </c>
      <c r="P19" s="28">
        <f>SUM(Divisions!O22:Y22)*2</f>
        <v>18</v>
      </c>
      <c r="Q19" s="28">
        <f t="shared" si="5"/>
        <v>11</v>
      </c>
      <c r="R19" s="38"/>
      <c r="S19" s="38"/>
      <c r="T19" s="117"/>
      <c r="U19" s="38"/>
      <c r="V19" s="38"/>
      <c r="W19" s="38"/>
      <c r="X19" s="38">
        <v>5</v>
      </c>
    </row>
    <row r="20" spans="1:24" ht="15" customHeight="1" x14ac:dyDescent="0.25">
      <c r="A20" s="23">
        <f>IF(O20=O19, IF(P20=P19,"",3),3)</f>
        <v>3</v>
      </c>
      <c r="B20" s="24" t="str">
        <f>Divisions!B29</f>
        <v>462 Zottegem 1</v>
      </c>
      <c r="C20" s="26">
        <f>Divisions!C29</f>
        <v>0.5</v>
      </c>
      <c r="D20" s="26">
        <f>Divisions!E29</f>
        <v>3.5</v>
      </c>
      <c r="E20" s="25" t="s">
        <v>43</v>
      </c>
      <c r="F20" s="26">
        <f>Divisions!G29</f>
        <v>2</v>
      </c>
      <c r="G20" s="26">
        <f>Divisions!L29</f>
        <v>5</v>
      </c>
      <c r="H20" s="26">
        <f>Divisions!J29</f>
        <v>5</v>
      </c>
      <c r="I20" s="26">
        <f>Divisions!M29</f>
        <v>4</v>
      </c>
      <c r="J20" s="26">
        <f>Divisions!F29</f>
        <v>5.5</v>
      </c>
      <c r="K20" s="26">
        <f>Divisions!H29</f>
        <v>4.5</v>
      </c>
      <c r="L20" s="26">
        <f>Divisions!I29</f>
        <v>6</v>
      </c>
      <c r="M20" s="26">
        <f>Divisions!K29</f>
        <v>6</v>
      </c>
      <c r="N20" s="26">
        <f>Divisions!D29</f>
        <v>6.5</v>
      </c>
      <c r="O20" s="27">
        <f t="shared" si="4"/>
        <v>48.5</v>
      </c>
      <c r="P20" s="28">
        <f>SUM(Divisions!O29:Y29)*2</f>
        <v>15</v>
      </c>
      <c r="Q20" s="28">
        <f t="shared" si="5"/>
        <v>11</v>
      </c>
      <c r="R20" s="38"/>
      <c r="S20" s="38"/>
      <c r="T20" s="117"/>
      <c r="U20" s="38"/>
      <c r="V20" s="38"/>
      <c r="W20" s="38"/>
      <c r="X20" s="38">
        <v>6</v>
      </c>
    </row>
    <row r="21" spans="1:24" ht="15" customHeight="1" x14ac:dyDescent="0.25">
      <c r="A21" s="23">
        <f>IF(O21=O20, IF(P21=P20,"",4),4)</f>
        <v>4</v>
      </c>
      <c r="B21" s="24" t="str">
        <f>Divisions!B24</f>
        <v>114 Mechelen 1</v>
      </c>
      <c r="C21" s="26">
        <f>Divisions!I24</f>
        <v>3</v>
      </c>
      <c r="D21" s="26">
        <f>Divisions!K24</f>
        <v>2</v>
      </c>
      <c r="E21" s="26">
        <f>Divisions!G24</f>
        <v>6</v>
      </c>
      <c r="F21" s="25" t="s">
        <v>43</v>
      </c>
      <c r="G21" s="26">
        <f>Divisions!M24</f>
        <v>4</v>
      </c>
      <c r="H21" s="26">
        <f>Divisions!E24</f>
        <v>5.5</v>
      </c>
      <c r="I21" s="26">
        <f>Divisions!H24</f>
        <v>4.5</v>
      </c>
      <c r="J21" s="26">
        <f>Divisions!L24</f>
        <v>2.5</v>
      </c>
      <c r="K21" s="26">
        <f>Divisions!C24</f>
        <v>5.5</v>
      </c>
      <c r="L21" s="26">
        <f>Divisions!D24</f>
        <v>4</v>
      </c>
      <c r="M21" s="26">
        <f>Divisions!F24</f>
        <v>3</v>
      </c>
      <c r="N21" s="26">
        <f>Divisions!J24</f>
        <v>6.5</v>
      </c>
      <c r="O21" s="27">
        <f t="shared" si="4"/>
        <v>46.5</v>
      </c>
      <c r="P21" s="28">
        <f>SUM(Divisions!O24:Y24)*2</f>
        <v>12</v>
      </c>
      <c r="Q21" s="28">
        <f t="shared" si="5"/>
        <v>11</v>
      </c>
      <c r="R21" s="38"/>
      <c r="S21" s="38"/>
      <c r="T21" s="117"/>
      <c r="U21" s="38"/>
      <c r="V21" s="38"/>
      <c r="W21" s="38"/>
      <c r="X21" s="38">
        <v>8</v>
      </c>
    </row>
    <row r="22" spans="1:24" ht="15" customHeight="1" x14ac:dyDescent="0.25">
      <c r="A22" s="23">
        <f>IF(O22=O21, IF(P22=P21,"",5),5)</f>
        <v>5</v>
      </c>
      <c r="B22" s="24" t="str">
        <f>Divisions!B30</f>
        <v>124 Deurne 1</v>
      </c>
      <c r="C22" s="26">
        <f>Divisions!E30</f>
        <v>3.5</v>
      </c>
      <c r="D22" s="26">
        <f>Divisions!I30</f>
        <v>4</v>
      </c>
      <c r="E22" s="26">
        <f>Divisions!L30</f>
        <v>3</v>
      </c>
      <c r="F22" s="26">
        <f>Divisions!M30</f>
        <v>4</v>
      </c>
      <c r="G22" s="25" t="s">
        <v>43</v>
      </c>
      <c r="H22" s="26">
        <f>Divisions!H30</f>
        <v>3.5</v>
      </c>
      <c r="I22" s="26">
        <f>Divisions!C30</f>
        <v>4</v>
      </c>
      <c r="J22" s="26">
        <f>Divisions!K30</f>
        <v>4.5</v>
      </c>
      <c r="K22" s="26">
        <f>Divisions!D30</f>
        <v>5</v>
      </c>
      <c r="L22" s="26">
        <f>Divisions!F30</f>
        <v>4</v>
      </c>
      <c r="M22" s="26">
        <f>Divisions!J30</f>
        <v>5.5</v>
      </c>
      <c r="N22" s="26">
        <f>Divisions!G30</f>
        <v>4.5</v>
      </c>
      <c r="O22" s="27">
        <f t="shared" si="4"/>
        <v>45.5</v>
      </c>
      <c r="P22" s="28">
        <f>SUM(Divisions!O30:Y30)*2</f>
        <v>12</v>
      </c>
      <c r="Q22" s="28">
        <f t="shared" si="5"/>
        <v>11</v>
      </c>
      <c r="R22" s="38"/>
      <c r="S22" s="38"/>
      <c r="T22" s="117"/>
      <c r="U22" s="38"/>
      <c r="V22" s="38"/>
      <c r="W22" s="38"/>
      <c r="X22" s="38">
        <v>9</v>
      </c>
    </row>
    <row r="23" spans="1:24" ht="15" customHeight="1" x14ac:dyDescent="0.25">
      <c r="A23" s="23">
        <f>IF(O23=O22, IF(P23=P22,"",6),6)</f>
        <v>6</v>
      </c>
      <c r="B23" s="24" t="str">
        <f>Divisions!B27</f>
        <v>261 Opwijk 1</v>
      </c>
      <c r="C23" s="26">
        <f>Divisions!L27</f>
        <v>5</v>
      </c>
      <c r="D23" s="26">
        <f>Divisions!C27</f>
        <v>2.5</v>
      </c>
      <c r="E23" s="26">
        <f>Divisions!J27</f>
        <v>3</v>
      </c>
      <c r="F23" s="26">
        <f>Divisions!E27</f>
        <v>2.5</v>
      </c>
      <c r="G23" s="26">
        <f>Divisions!H27</f>
        <v>4.5</v>
      </c>
      <c r="H23" s="25" t="s">
        <v>43</v>
      </c>
      <c r="I23" s="26">
        <f>Divisions!K27</f>
        <v>2</v>
      </c>
      <c r="J23" s="26">
        <f>Divisions!D27</f>
        <v>4.5</v>
      </c>
      <c r="K23" s="26">
        <f>Divisions!F27</f>
        <v>4</v>
      </c>
      <c r="L23" s="26">
        <f>Divisions!G27</f>
        <v>4</v>
      </c>
      <c r="M23" s="26">
        <f>Divisions!I27</f>
        <v>5.5</v>
      </c>
      <c r="N23" s="26">
        <f>Divisions!M27</f>
        <v>6</v>
      </c>
      <c r="O23" s="27">
        <f t="shared" si="4"/>
        <v>43.5</v>
      </c>
      <c r="P23" s="28">
        <f>SUM(Divisions!O27:Y27)*2</f>
        <v>12</v>
      </c>
      <c r="Q23" s="28">
        <f t="shared" si="5"/>
        <v>11</v>
      </c>
      <c r="R23" s="38"/>
      <c r="S23" s="38"/>
      <c r="T23" s="117"/>
      <c r="U23" s="38"/>
      <c r="V23" s="38"/>
      <c r="W23" s="38"/>
      <c r="X23" s="38">
        <v>1</v>
      </c>
    </row>
    <row r="24" spans="1:24" ht="15" customHeight="1" x14ac:dyDescent="0.25">
      <c r="A24" s="23">
        <f>IF(O24=O23, IF(P24=P23,"",7),7)</f>
        <v>7</v>
      </c>
      <c r="B24" s="24" t="str">
        <f>Divisions!B19</f>
        <v>303 KBSK Brugge 2</v>
      </c>
      <c r="C24" s="26">
        <f>Divisions!D19</f>
        <v>4</v>
      </c>
      <c r="D24" s="26">
        <f>Divisions!F19</f>
        <v>3.5</v>
      </c>
      <c r="E24" s="26">
        <f>Divisions!M19</f>
        <v>4</v>
      </c>
      <c r="F24" s="26">
        <f>Divisions!H19</f>
        <v>3.5</v>
      </c>
      <c r="G24" s="26">
        <f>Divisions!C19</f>
        <v>4</v>
      </c>
      <c r="H24" s="26">
        <f>Divisions!K19</f>
        <v>6</v>
      </c>
      <c r="I24" s="25" t="s">
        <v>43</v>
      </c>
      <c r="J24" s="26">
        <f>Divisions!G19</f>
        <v>3.5</v>
      </c>
      <c r="K24" s="26">
        <f>Divisions!I19</f>
        <v>3.5</v>
      </c>
      <c r="L24" s="26">
        <f>Divisions!J19</f>
        <v>7</v>
      </c>
      <c r="M24" s="26">
        <f>Divisions!L19</f>
        <v>4.5</v>
      </c>
      <c r="N24" s="26">
        <f>Divisions!E19</f>
        <v>7</v>
      </c>
      <c r="O24" s="27">
        <f t="shared" si="4"/>
        <v>50.5</v>
      </c>
      <c r="P24" s="28">
        <f>SUM(Divisions!O19:Y19)*2</f>
        <v>11</v>
      </c>
      <c r="Q24" s="28">
        <f t="shared" si="5"/>
        <v>11</v>
      </c>
      <c r="R24" s="38"/>
      <c r="S24" s="38"/>
      <c r="T24" s="117"/>
      <c r="U24" s="38"/>
      <c r="V24" s="38"/>
      <c r="W24" s="38"/>
      <c r="X24" s="38">
        <v>2</v>
      </c>
    </row>
    <row r="25" spans="1:24" ht="15" customHeight="1" x14ac:dyDescent="0.25">
      <c r="A25" s="23">
        <f>IF(O25=O24, IF(P25=P24,"",8),8)</f>
        <v>8</v>
      </c>
      <c r="B25" s="24" t="str">
        <f>Divisions!B23</f>
        <v>402 Jean Jaures Gent 1</v>
      </c>
      <c r="C25" s="26">
        <f>Divisions!H23</f>
        <v>2</v>
      </c>
      <c r="D25" s="26">
        <f>Divisions!J23</f>
        <v>4</v>
      </c>
      <c r="E25" s="26">
        <f>Divisions!F23</f>
        <v>2.5</v>
      </c>
      <c r="F25" s="26">
        <f>Divisions!L23</f>
        <v>5.5</v>
      </c>
      <c r="G25" s="26">
        <f>Divisions!K23</f>
        <v>3.5</v>
      </c>
      <c r="H25" s="26">
        <f>Divisions!D23</f>
        <v>3.5</v>
      </c>
      <c r="I25" s="26">
        <f>Divisions!G23</f>
        <v>4.5</v>
      </c>
      <c r="J25" s="25" t="s">
        <v>43</v>
      </c>
      <c r="K25" s="26">
        <f>Divisions!M23</f>
        <v>6.5</v>
      </c>
      <c r="L25" s="26">
        <f>Divisions!C23</f>
        <v>3</v>
      </c>
      <c r="M25" s="26">
        <f>Divisions!E23</f>
        <v>4.5</v>
      </c>
      <c r="N25" s="26">
        <f>Divisions!I23</f>
        <v>5.5</v>
      </c>
      <c r="O25" s="27">
        <f t="shared" si="4"/>
        <v>45</v>
      </c>
      <c r="P25" s="28">
        <f>SUM(Divisions!O23:Y23)*2</f>
        <v>11</v>
      </c>
      <c r="Q25" s="28">
        <f t="shared" si="5"/>
        <v>11</v>
      </c>
      <c r="R25" s="38"/>
      <c r="S25" s="38"/>
      <c r="T25" s="117"/>
      <c r="U25" s="38"/>
      <c r="V25" s="38"/>
      <c r="W25" s="38"/>
      <c r="X25" s="38">
        <v>7</v>
      </c>
    </row>
    <row r="26" spans="1:24" ht="15" customHeight="1" x14ac:dyDescent="0.25">
      <c r="A26" s="23">
        <f>IF(O26=O25, IF(P26=P25,"",9),9)</f>
        <v>9</v>
      </c>
      <c r="B26" s="24" t="str">
        <f>Divisions!B25</f>
        <v>143 Boey Temse 1</v>
      </c>
      <c r="C26" s="26">
        <f>Divisions!J25</f>
        <v>3.5</v>
      </c>
      <c r="D26" s="26">
        <f>Divisions!L25</f>
        <v>1.5</v>
      </c>
      <c r="E26" s="26">
        <f>Divisions!H25</f>
        <v>3.5</v>
      </c>
      <c r="F26" s="26">
        <f>Divisions!C25</f>
        <v>2.5</v>
      </c>
      <c r="G26" s="26">
        <f>Divisions!D25</f>
        <v>3</v>
      </c>
      <c r="H26" s="26">
        <f>Divisions!F25</f>
        <v>4</v>
      </c>
      <c r="I26" s="26">
        <f>Divisions!I25</f>
        <v>4.5</v>
      </c>
      <c r="J26" s="26">
        <f>Divisions!M25</f>
        <v>1.5</v>
      </c>
      <c r="K26" s="133" t="s">
        <v>43</v>
      </c>
      <c r="L26" s="26">
        <f>Divisions!E25</f>
        <v>5</v>
      </c>
      <c r="M26" s="26">
        <f>Divisions!G25</f>
        <v>5.5</v>
      </c>
      <c r="N26" s="26">
        <f>Divisions!K25</f>
        <v>5</v>
      </c>
      <c r="O26" s="27">
        <f t="shared" si="4"/>
        <v>39.5</v>
      </c>
      <c r="P26" s="28">
        <f>SUM(Divisions!O25:Y25)*2</f>
        <v>9</v>
      </c>
      <c r="Q26" s="28">
        <f t="shared" si="5"/>
        <v>11</v>
      </c>
      <c r="R26" s="38"/>
      <c r="S26" s="38"/>
      <c r="T26" s="117"/>
      <c r="U26" s="38"/>
      <c r="V26" s="38"/>
      <c r="W26" s="38"/>
      <c r="X26" s="38">
        <v>3</v>
      </c>
    </row>
    <row r="27" spans="1:24" ht="15" customHeight="1" x14ac:dyDescent="0.25">
      <c r="A27" s="23">
        <f>IF(O27=O26, IF(P27=P26,"",10),10)</f>
        <v>10</v>
      </c>
      <c r="B27" s="24" t="str">
        <f>Divisions!B26</f>
        <v>209 The Belgian CC 1</v>
      </c>
      <c r="C27" s="26">
        <f>Divisions!K26</f>
        <v>2</v>
      </c>
      <c r="D27" s="26">
        <f>Divisions!M26</f>
        <v>1</v>
      </c>
      <c r="E27" s="26">
        <f>Divisions!I26</f>
        <v>2</v>
      </c>
      <c r="F27" s="26">
        <f>Divisions!D26</f>
        <v>4</v>
      </c>
      <c r="G27" s="26">
        <f>Divisions!F26</f>
        <v>4</v>
      </c>
      <c r="H27" s="26">
        <f>Divisions!G26</f>
        <v>4</v>
      </c>
      <c r="I27" s="26">
        <f>Divisions!J26</f>
        <v>1</v>
      </c>
      <c r="J27" s="26">
        <f>Divisions!C26</f>
        <v>5</v>
      </c>
      <c r="K27" s="26">
        <f>Divisions!E26</f>
        <v>3</v>
      </c>
      <c r="L27" s="25" t="s">
        <v>43</v>
      </c>
      <c r="M27" s="26">
        <f>Divisions!H26</f>
        <v>4</v>
      </c>
      <c r="N27" s="26">
        <f>Divisions!L26</f>
        <v>7.5</v>
      </c>
      <c r="O27" s="27">
        <f t="shared" si="4"/>
        <v>37.5</v>
      </c>
      <c r="P27" s="28">
        <f>SUM(Divisions!O26:Y26)*2</f>
        <v>8</v>
      </c>
      <c r="Q27" s="28">
        <f t="shared" si="5"/>
        <v>11</v>
      </c>
      <c r="R27" s="38"/>
      <c r="S27" s="38"/>
      <c r="T27" s="117"/>
      <c r="U27" s="38"/>
      <c r="V27" s="38"/>
      <c r="W27" s="38"/>
      <c r="X27" s="38">
        <v>10</v>
      </c>
    </row>
    <row r="28" spans="1:24" ht="15" customHeight="1" x14ac:dyDescent="0.25">
      <c r="A28" s="23">
        <f>IF(O28=O27, IF(P28=P27,"",11),11)</f>
        <v>11</v>
      </c>
      <c r="B28" s="24" t="str">
        <f>Divisions!B28</f>
        <v>471 Wachtebeke 2</v>
      </c>
      <c r="C28" s="26">
        <f>Divisions!M28</f>
        <v>0.5</v>
      </c>
      <c r="D28" s="26">
        <f>Divisions!D28</f>
        <v>3</v>
      </c>
      <c r="E28" s="26">
        <f>Divisions!K28</f>
        <v>2</v>
      </c>
      <c r="F28" s="26">
        <f>Divisions!F28</f>
        <v>5</v>
      </c>
      <c r="G28" s="26">
        <f>Divisions!J28</f>
        <v>2.5</v>
      </c>
      <c r="H28" s="26">
        <f>Divisions!I28</f>
        <v>2.5</v>
      </c>
      <c r="I28" s="26">
        <f>Divisions!L28</f>
        <v>3.5</v>
      </c>
      <c r="J28" s="26">
        <f>Divisions!E28</f>
        <v>3.5</v>
      </c>
      <c r="K28" s="26">
        <f>Divisions!G28</f>
        <v>2.5</v>
      </c>
      <c r="L28" s="26">
        <f>Divisions!H28</f>
        <v>4</v>
      </c>
      <c r="M28" s="133" t="s">
        <v>43</v>
      </c>
      <c r="N28" s="26">
        <f>Divisions!C28</f>
        <v>5</v>
      </c>
      <c r="O28" s="27">
        <f t="shared" si="4"/>
        <v>34</v>
      </c>
      <c r="P28" s="28">
        <f>SUM(Divisions!O28:Y28)*2</f>
        <v>5</v>
      </c>
      <c r="Q28" s="28">
        <f t="shared" si="5"/>
        <v>11</v>
      </c>
      <c r="R28" s="38"/>
      <c r="S28" s="38"/>
      <c r="T28" s="117"/>
      <c r="U28" s="38"/>
      <c r="V28" s="38"/>
      <c r="W28" s="38"/>
      <c r="X28" s="38">
        <v>11</v>
      </c>
    </row>
    <row r="29" spans="1:24" ht="15" customHeight="1" thickBot="1" x14ac:dyDescent="0.3">
      <c r="A29" s="29">
        <f>IF(O29=O28, IF(P29=P28,"",12),12)</f>
        <v>12</v>
      </c>
      <c r="B29" s="30" t="str">
        <f>Divisions!B21</f>
        <v>309 KRST Roeselare 1</v>
      </c>
      <c r="C29" s="31">
        <f>Divisions!F21</f>
        <v>3</v>
      </c>
      <c r="D29" s="31">
        <f>Divisions!H21</f>
        <v>2</v>
      </c>
      <c r="E29" s="31">
        <f>Divisions!D21</f>
        <v>1.5</v>
      </c>
      <c r="F29" s="31">
        <f>Divisions!J21</f>
        <v>1.5</v>
      </c>
      <c r="G29" s="31">
        <f>Divisions!G21</f>
        <v>3.5</v>
      </c>
      <c r="H29" s="31">
        <f>Divisions!M21</f>
        <v>2</v>
      </c>
      <c r="I29" s="31">
        <f>Divisions!E21</f>
        <v>1</v>
      </c>
      <c r="J29" s="31">
        <f>Divisions!I21</f>
        <v>2.5</v>
      </c>
      <c r="K29" s="31">
        <f>Divisions!K21</f>
        <v>3</v>
      </c>
      <c r="L29" s="31">
        <f>Divisions!L21</f>
        <v>0.5</v>
      </c>
      <c r="M29" s="31">
        <f>Divisions!C21</f>
        <v>3</v>
      </c>
      <c r="N29" s="32" t="s">
        <v>43</v>
      </c>
      <c r="O29" s="33">
        <f t="shared" si="4"/>
        <v>23.5</v>
      </c>
      <c r="P29" s="34">
        <f>SUM(Divisions!O21:Y21)*2</f>
        <v>0</v>
      </c>
      <c r="Q29" s="34">
        <f t="shared" si="5"/>
        <v>11</v>
      </c>
      <c r="R29" s="38"/>
      <c r="S29" s="38"/>
      <c r="T29" s="117"/>
      <c r="U29" s="38"/>
      <c r="V29" s="38"/>
      <c r="W29" s="38"/>
      <c r="X29" s="38">
        <v>12</v>
      </c>
    </row>
    <row r="30" spans="1:24" ht="15" customHeight="1" thickTop="1" x14ac:dyDescent="0.25">
      <c r="A30" s="84"/>
      <c r="B30" s="35"/>
      <c r="C30" s="36"/>
      <c r="D30" s="36"/>
      <c r="E30" s="36"/>
      <c r="F30" s="36"/>
      <c r="G30" s="36"/>
      <c r="H30" s="36"/>
      <c r="I30" s="36"/>
      <c r="J30" s="36"/>
      <c r="K30" s="36"/>
      <c r="L30" s="36"/>
      <c r="M30" s="36"/>
      <c r="N30" s="36"/>
      <c r="O30" s="37"/>
      <c r="P30" s="38"/>
      <c r="Q30" s="38"/>
      <c r="R30" s="38"/>
      <c r="S30" s="38"/>
      <c r="T30" s="117"/>
      <c r="U30" s="38"/>
      <c r="V30" s="38"/>
      <c r="W30" s="38"/>
      <c r="X30" s="38"/>
    </row>
    <row r="31" spans="1:24" ht="15" customHeight="1" thickBot="1" x14ac:dyDescent="0.3">
      <c r="A31" s="14"/>
      <c r="B31" s="15" t="str">
        <f>Divisions!$B32</f>
        <v>Afdeling/Division 2B</v>
      </c>
      <c r="C31" s="16"/>
      <c r="D31" s="16"/>
      <c r="E31" s="16"/>
      <c r="F31" s="16"/>
      <c r="G31" s="16"/>
      <c r="H31" s="16"/>
      <c r="I31" s="16"/>
      <c r="J31" s="16"/>
      <c r="K31" s="16"/>
      <c r="L31" s="16"/>
      <c r="M31" s="16"/>
      <c r="N31" s="16"/>
      <c r="O31" s="17"/>
      <c r="P31" s="17"/>
      <c r="Q31" s="17"/>
      <c r="R31" s="17"/>
      <c r="S31" s="17"/>
      <c r="T31" s="115"/>
      <c r="U31" s="17"/>
      <c r="V31" s="17"/>
      <c r="W31" s="17"/>
      <c r="X31" s="17"/>
    </row>
    <row r="32" spans="1:24" ht="15" customHeight="1" thickTop="1" thickBot="1" x14ac:dyDescent="0.3">
      <c r="A32" s="18" t="s">
        <v>39</v>
      </c>
      <c r="B32" s="19" t="s">
        <v>40</v>
      </c>
      <c r="C32" s="20">
        <f t="shared" ref="C32:N32" si="6">MATCH("XX",C33:C44,0)</f>
        <v>1</v>
      </c>
      <c r="D32" s="20">
        <f t="shared" si="6"/>
        <v>2</v>
      </c>
      <c r="E32" s="20">
        <f t="shared" si="6"/>
        <v>3</v>
      </c>
      <c r="F32" s="20">
        <f t="shared" si="6"/>
        <v>4</v>
      </c>
      <c r="G32" s="20">
        <f t="shared" si="6"/>
        <v>5</v>
      </c>
      <c r="H32" s="20">
        <f t="shared" si="6"/>
        <v>6</v>
      </c>
      <c r="I32" s="20">
        <f t="shared" si="6"/>
        <v>7</v>
      </c>
      <c r="J32" s="20">
        <f t="shared" si="6"/>
        <v>8</v>
      </c>
      <c r="K32" s="20">
        <f t="shared" si="6"/>
        <v>9</v>
      </c>
      <c r="L32" s="20">
        <f t="shared" si="6"/>
        <v>10</v>
      </c>
      <c r="M32" s="20">
        <f t="shared" si="6"/>
        <v>11</v>
      </c>
      <c r="N32" s="20">
        <f t="shared" si="6"/>
        <v>12</v>
      </c>
      <c r="O32" s="21" t="s">
        <v>41</v>
      </c>
      <c r="P32" s="22" t="s">
        <v>42</v>
      </c>
      <c r="Q32" s="22" t="s">
        <v>47</v>
      </c>
      <c r="R32" s="43"/>
      <c r="S32" s="43"/>
      <c r="T32" s="116"/>
      <c r="U32" s="43"/>
      <c r="V32" s="43"/>
      <c r="W32" s="43"/>
      <c r="X32" s="43"/>
    </row>
    <row r="33" spans="1:24" ht="15" customHeight="1" x14ac:dyDescent="0.25">
      <c r="A33" s="23">
        <v>1</v>
      </c>
      <c r="B33" s="24" t="str">
        <f>Divisions!B40</f>
        <v>501 CREC Charlerloi 1</v>
      </c>
      <c r="C33" s="25" t="s">
        <v>43</v>
      </c>
      <c r="D33" s="26">
        <f>Divisions!H40</f>
        <v>4.5</v>
      </c>
      <c r="E33" s="26">
        <f>Divisions!K40</f>
        <v>5</v>
      </c>
      <c r="F33" s="26">
        <f>Divisions!G40</f>
        <v>4</v>
      </c>
      <c r="G33" s="26">
        <f>Divisions!C40</f>
        <v>4</v>
      </c>
      <c r="H33" s="26">
        <f>Divisions!F40</f>
        <v>3.5</v>
      </c>
      <c r="I33" s="26">
        <f>Divisions!M40</f>
        <v>5</v>
      </c>
      <c r="J33" s="26">
        <f>Divisions!E40</f>
        <v>6</v>
      </c>
      <c r="K33" s="26">
        <f>Divisions!I40</f>
        <v>5</v>
      </c>
      <c r="L33" s="26">
        <f>Divisions!L40</f>
        <v>4.5</v>
      </c>
      <c r="M33" s="26">
        <f>Divisions!J40</f>
        <v>4.5</v>
      </c>
      <c r="N33" s="26" t="str">
        <f>Divisions!D40</f>
        <v/>
      </c>
      <c r="O33" s="27">
        <f t="shared" ref="O33:O44" si="7">SUM(C33:N33)</f>
        <v>46</v>
      </c>
      <c r="P33" s="28">
        <f>SUM(Divisions!O40:Y40)*2</f>
        <v>16</v>
      </c>
      <c r="Q33" s="28">
        <f t="shared" ref="Q33:Q44" si="8">COUNT(C33:N33)</f>
        <v>10</v>
      </c>
      <c r="R33" s="38"/>
      <c r="S33" s="38"/>
      <c r="T33" s="117"/>
      <c r="U33" s="38"/>
      <c r="V33" s="38"/>
      <c r="W33" s="38"/>
      <c r="X33" s="38">
        <v>10</v>
      </c>
    </row>
    <row r="34" spans="1:24" ht="15" customHeight="1" x14ac:dyDescent="0.25">
      <c r="A34" s="23">
        <f>IF(O34=O33, IF(P34=P33,"",2),2)</f>
        <v>2</v>
      </c>
      <c r="B34" s="24" t="str">
        <f>Divisions!B44</f>
        <v>226 Europchess 1</v>
      </c>
      <c r="C34" s="26">
        <f>Divisions!H44</f>
        <v>3.5</v>
      </c>
      <c r="D34" s="25" t="s">
        <v>43</v>
      </c>
      <c r="E34" s="26">
        <f>Divisions!D44</f>
        <v>4</v>
      </c>
      <c r="F34" s="26">
        <f>Divisions!K44</f>
        <v>5.5</v>
      </c>
      <c r="G34" s="26">
        <f>Divisions!G44</f>
        <v>5.5</v>
      </c>
      <c r="H34" s="26">
        <f>Divisions!J44</f>
        <v>7</v>
      </c>
      <c r="I34" s="26">
        <f>Divisions!F44</f>
        <v>5.5</v>
      </c>
      <c r="J34" s="26">
        <f>Divisions!I44</f>
        <v>3.5</v>
      </c>
      <c r="K34" s="26">
        <f>Divisions!M44</f>
        <v>6</v>
      </c>
      <c r="L34" s="26">
        <f>Divisions!E44</f>
        <v>4.5</v>
      </c>
      <c r="M34" s="26">
        <f>Divisions!C44</f>
        <v>6</v>
      </c>
      <c r="N34" s="26" t="str">
        <f>Divisions!L44</f>
        <v/>
      </c>
      <c r="O34" s="27">
        <f t="shared" si="7"/>
        <v>51</v>
      </c>
      <c r="P34" s="28">
        <f>SUM(Divisions!O44:Y44)*2</f>
        <v>15</v>
      </c>
      <c r="Q34" s="28">
        <f t="shared" si="8"/>
        <v>10</v>
      </c>
      <c r="R34" s="38"/>
      <c r="S34" s="38"/>
      <c r="T34" s="117"/>
      <c r="U34" s="38"/>
      <c r="V34" s="38"/>
      <c r="W34" s="38"/>
      <c r="X34" s="38">
        <v>9</v>
      </c>
    </row>
    <row r="35" spans="1:24" ht="15" customHeight="1" x14ac:dyDescent="0.25">
      <c r="A35" s="23">
        <f>IF(O35=O34, IF(P35=P34,"",3),3)</f>
        <v>3</v>
      </c>
      <c r="B35" s="24" t="str">
        <f>Divisions!B36</f>
        <v>239 Boitsfort 1</v>
      </c>
      <c r="C35" s="26">
        <f>Divisions!K36</f>
        <v>3</v>
      </c>
      <c r="D35" s="26">
        <f>Divisions!D36</f>
        <v>4</v>
      </c>
      <c r="E35" s="25" t="s">
        <v>43</v>
      </c>
      <c r="F35" s="26">
        <f>Divisions!C36</f>
        <v>4.5</v>
      </c>
      <c r="G35" s="26">
        <f>Divisions!J36</f>
        <v>6</v>
      </c>
      <c r="H35" s="26">
        <f>Divisions!M36</f>
        <v>5</v>
      </c>
      <c r="I35" s="26">
        <f>Divisions!I36</f>
        <v>4.5</v>
      </c>
      <c r="J35" s="26">
        <f>Divisions!L36</f>
        <v>5</v>
      </c>
      <c r="K35" s="26">
        <f>Divisions!E36</f>
        <v>4.5</v>
      </c>
      <c r="L35" s="26">
        <f>Divisions!H36</f>
        <v>3</v>
      </c>
      <c r="M35" s="26">
        <f>Divisions!F36</f>
        <v>4.5</v>
      </c>
      <c r="N35" s="26" t="str">
        <f>Divisions!G36</f>
        <v/>
      </c>
      <c r="O35" s="27">
        <f t="shared" si="7"/>
        <v>44</v>
      </c>
      <c r="P35" s="28">
        <f>SUM(Divisions!O36:Y36)*2</f>
        <v>15</v>
      </c>
      <c r="Q35" s="28">
        <f t="shared" si="8"/>
        <v>10</v>
      </c>
      <c r="R35" s="38"/>
      <c r="S35" s="38"/>
      <c r="T35" s="117"/>
      <c r="U35" s="38"/>
      <c r="V35" s="38"/>
      <c r="W35" s="38"/>
      <c r="X35" s="38">
        <v>2</v>
      </c>
    </row>
    <row r="36" spans="1:24" ht="15" customHeight="1" x14ac:dyDescent="0.25">
      <c r="A36" s="23">
        <f>IF(O36=O35, IF(P36=P35,"",4),4)</f>
        <v>4</v>
      </c>
      <c r="B36" s="24" t="str">
        <f>Divisions!B43</f>
        <v>231 DT Leuven 1</v>
      </c>
      <c r="C36" s="26">
        <f>Divisions!G43</f>
        <v>4</v>
      </c>
      <c r="D36" s="26">
        <f>Divisions!K43</f>
        <v>2.5</v>
      </c>
      <c r="E36" s="26">
        <f>Divisions!C43</f>
        <v>3.5</v>
      </c>
      <c r="F36" s="25" t="s">
        <v>43</v>
      </c>
      <c r="G36" s="26">
        <f>Divisions!F43</f>
        <v>5</v>
      </c>
      <c r="H36" s="26">
        <f>Divisions!I43</f>
        <v>3.5</v>
      </c>
      <c r="I36" s="26">
        <f>Divisions!E43</f>
        <v>6</v>
      </c>
      <c r="J36" s="26">
        <f>Divisions!H43</f>
        <v>6</v>
      </c>
      <c r="K36" s="26">
        <f>Divisions!L43</f>
        <v>7</v>
      </c>
      <c r="L36" s="26">
        <f>Divisions!D43</f>
        <v>5</v>
      </c>
      <c r="M36" s="26">
        <f>Divisions!M43</f>
        <v>5.5</v>
      </c>
      <c r="N36" s="26" t="str">
        <f>Divisions!J43</f>
        <v/>
      </c>
      <c r="O36" s="27">
        <f t="shared" si="7"/>
        <v>48</v>
      </c>
      <c r="P36" s="28">
        <f>SUM(Divisions!O43:Y43)*2</f>
        <v>13</v>
      </c>
      <c r="Q36" s="28">
        <f t="shared" si="8"/>
        <v>10</v>
      </c>
      <c r="R36" s="38"/>
      <c r="S36" s="38"/>
      <c r="T36" s="117"/>
      <c r="U36" s="38"/>
      <c r="V36" s="38"/>
      <c r="W36" s="38"/>
      <c r="X36" s="38">
        <v>12</v>
      </c>
    </row>
    <row r="37" spans="1:24" ht="15" customHeight="1" x14ac:dyDescent="0.25">
      <c r="A37" s="23">
        <f>IF(O37=O36, IF(P37=P36,"",5),5)</f>
        <v>5</v>
      </c>
      <c r="B37" s="24" t="str">
        <f>Divisions!B39</f>
        <v>601 CRELEL Liège 2</v>
      </c>
      <c r="C37" s="26">
        <f>Divisions!C39</f>
        <v>4</v>
      </c>
      <c r="D37" s="26">
        <f>Divisions!G39</f>
        <v>2.5</v>
      </c>
      <c r="E37" s="26">
        <f>Divisions!J39</f>
        <v>2</v>
      </c>
      <c r="F37" s="26">
        <f>Divisions!F39</f>
        <v>3</v>
      </c>
      <c r="G37" s="133" t="s">
        <v>43</v>
      </c>
      <c r="H37" s="26">
        <f>Divisions!E39</f>
        <v>6</v>
      </c>
      <c r="I37" s="26">
        <f>Divisions!L39</f>
        <v>3</v>
      </c>
      <c r="J37" s="26">
        <f>Divisions!D39</f>
        <v>4.5</v>
      </c>
      <c r="K37" s="26">
        <f>Divisions!H39</f>
        <v>5</v>
      </c>
      <c r="L37" s="26">
        <f>Divisions!K39</f>
        <v>4.5</v>
      </c>
      <c r="M37" s="26">
        <f>Divisions!I39</f>
        <v>5.5</v>
      </c>
      <c r="N37" s="26" t="str">
        <f>Divisions!M39</f>
        <v/>
      </c>
      <c r="O37" s="27">
        <f t="shared" si="7"/>
        <v>40</v>
      </c>
      <c r="P37" s="28">
        <f>SUM(Divisions!O39:Y39)*2</f>
        <v>11</v>
      </c>
      <c r="Q37" s="28">
        <f t="shared" si="8"/>
        <v>10</v>
      </c>
      <c r="R37" s="38"/>
      <c r="S37" s="38"/>
      <c r="T37" s="117"/>
      <c r="U37" s="38"/>
      <c r="V37" s="38"/>
      <c r="W37" s="38"/>
      <c r="X37" s="38">
        <v>1</v>
      </c>
    </row>
    <row r="38" spans="1:24" ht="15" customHeight="1" x14ac:dyDescent="0.25">
      <c r="A38" s="23">
        <f>IF(O38=O37, IF(P38=P37,"",6),6)</f>
        <v>6</v>
      </c>
      <c r="B38" s="24" t="str">
        <f>Divisions!B42</f>
        <v>201 CREB Bruxelles 1</v>
      </c>
      <c r="C38" s="26">
        <f>Divisions!F42</f>
        <v>4.5</v>
      </c>
      <c r="D38" s="26">
        <f>Divisions!J42</f>
        <v>1</v>
      </c>
      <c r="E38" s="26">
        <f>Divisions!M42</f>
        <v>3</v>
      </c>
      <c r="F38" s="26">
        <f>Divisions!I42</f>
        <v>4.5</v>
      </c>
      <c r="G38" s="26">
        <f>Divisions!E42</f>
        <v>2</v>
      </c>
      <c r="H38" s="25" t="s">
        <v>43</v>
      </c>
      <c r="I38" s="26">
        <f>Divisions!D42</f>
        <v>2.5</v>
      </c>
      <c r="J38" s="26">
        <f>Divisions!G42</f>
        <v>2.5</v>
      </c>
      <c r="K38" s="26">
        <f>Divisions!K42</f>
        <v>4</v>
      </c>
      <c r="L38" s="26">
        <f>Divisions!C42</f>
        <v>6</v>
      </c>
      <c r="M38" s="26">
        <f>Divisions!L42</f>
        <v>5</v>
      </c>
      <c r="N38" s="26" t="str">
        <f>Divisions!H42</f>
        <v/>
      </c>
      <c r="O38" s="27">
        <f t="shared" si="7"/>
        <v>35</v>
      </c>
      <c r="P38" s="28">
        <f>SUM(Divisions!O42:Y42)*2</f>
        <v>9</v>
      </c>
      <c r="Q38" s="28">
        <f t="shared" si="8"/>
        <v>10</v>
      </c>
      <c r="R38" s="38"/>
      <c r="S38" s="38"/>
      <c r="T38" s="117"/>
      <c r="U38" s="38"/>
      <c r="V38" s="38"/>
      <c r="W38" s="38"/>
      <c r="X38" s="38">
        <v>11</v>
      </c>
    </row>
    <row r="39" spans="1:24" ht="15" customHeight="1" x14ac:dyDescent="0.25">
      <c r="A39" s="23">
        <f>IF(O39=O38, IF(P39=P38,"",7),7)</f>
        <v>7</v>
      </c>
      <c r="B39" s="24" t="str">
        <f>Divisions!B38</f>
        <v>176 Westerlo 1</v>
      </c>
      <c r="C39" s="26">
        <f>Divisions!M38</f>
        <v>3</v>
      </c>
      <c r="D39" s="26">
        <f>Divisions!F38</f>
        <v>2.5</v>
      </c>
      <c r="E39" s="26">
        <f>Divisions!I38</f>
        <v>3.5</v>
      </c>
      <c r="F39" s="26">
        <f>Divisions!E38</f>
        <v>2</v>
      </c>
      <c r="G39" s="26">
        <f>Divisions!L38</f>
        <v>5</v>
      </c>
      <c r="H39" s="26">
        <f>Divisions!D38</f>
        <v>5.5</v>
      </c>
      <c r="I39" s="25" t="s">
        <v>43</v>
      </c>
      <c r="J39" s="26">
        <f>Divisions!C38</f>
        <v>6</v>
      </c>
      <c r="K39" s="26">
        <f>Divisions!G38</f>
        <v>4.5</v>
      </c>
      <c r="L39" s="26">
        <f>Divisions!J38</f>
        <v>1.5</v>
      </c>
      <c r="M39" s="26">
        <f>Divisions!H38</f>
        <v>2.5</v>
      </c>
      <c r="N39" s="26" t="str">
        <f>Divisions!K38</f>
        <v/>
      </c>
      <c r="O39" s="27">
        <f t="shared" si="7"/>
        <v>36</v>
      </c>
      <c r="P39" s="28">
        <f>SUM(Divisions!O38:Y38)*2</f>
        <v>8</v>
      </c>
      <c r="Q39" s="28">
        <f t="shared" si="8"/>
        <v>10</v>
      </c>
      <c r="R39" s="38"/>
      <c r="S39" s="38"/>
      <c r="T39" s="117"/>
      <c r="U39" s="38"/>
      <c r="V39" s="38"/>
      <c r="W39" s="38"/>
      <c r="X39" s="38">
        <v>8</v>
      </c>
    </row>
    <row r="40" spans="1:24" ht="15" customHeight="1" x14ac:dyDescent="0.25">
      <c r="A40" s="23">
        <f>IF(O40=O39, IF(P40=P39,"",8),8)</f>
        <v>8</v>
      </c>
      <c r="B40" s="24" t="str">
        <f>Divisions!B41</f>
        <v>952 Wavre 1</v>
      </c>
      <c r="C40" s="26">
        <f>Divisions!E41</f>
        <v>2</v>
      </c>
      <c r="D40" s="26">
        <f>Divisions!I41</f>
        <v>4.5</v>
      </c>
      <c r="E40" s="26">
        <f>Divisions!L41</f>
        <v>3</v>
      </c>
      <c r="F40" s="26">
        <f>Divisions!H41</f>
        <v>2</v>
      </c>
      <c r="G40" s="26">
        <f>Divisions!D41</f>
        <v>3.5</v>
      </c>
      <c r="H40" s="26">
        <f>Divisions!G41</f>
        <v>5.5</v>
      </c>
      <c r="I40" s="26">
        <f>Divisions!C41</f>
        <v>2</v>
      </c>
      <c r="J40" s="25" t="s">
        <v>43</v>
      </c>
      <c r="K40" s="26">
        <f>Divisions!J41</f>
        <v>2.5</v>
      </c>
      <c r="L40" s="26">
        <f>Divisions!M41</f>
        <v>4.5</v>
      </c>
      <c r="M40" s="26">
        <f>Divisions!K41</f>
        <v>5.5</v>
      </c>
      <c r="N40" s="26" t="str">
        <f>Divisions!F41</f>
        <v/>
      </c>
      <c r="O40" s="27">
        <f t="shared" si="7"/>
        <v>35</v>
      </c>
      <c r="P40" s="28">
        <f>SUM(Divisions!O41:Y41)*2</f>
        <v>8</v>
      </c>
      <c r="Q40" s="28">
        <f t="shared" si="8"/>
        <v>10</v>
      </c>
      <c r="R40" s="38"/>
      <c r="S40" s="38"/>
      <c r="T40" s="117"/>
      <c r="U40" s="38"/>
      <c r="V40" s="38"/>
      <c r="W40" s="38"/>
      <c r="X40" s="38">
        <v>3</v>
      </c>
    </row>
    <row r="41" spans="1:24" ht="15" customHeight="1" x14ac:dyDescent="0.25">
      <c r="A41" s="23">
        <f>IF(O41=O40, IF(P41=P40,"",9),9)</f>
        <v>9</v>
      </c>
      <c r="B41" s="24" t="str">
        <f>Divisions!B34</f>
        <v>901 Namur Echecs 1</v>
      </c>
      <c r="C41" s="26">
        <f>Divisions!I34</f>
        <v>3</v>
      </c>
      <c r="D41" s="26">
        <f>Divisions!M34</f>
        <v>2</v>
      </c>
      <c r="E41" s="26">
        <f>Divisions!E34</f>
        <v>3.5</v>
      </c>
      <c r="F41" s="26">
        <f>Divisions!L34</f>
        <v>1</v>
      </c>
      <c r="G41" s="26">
        <f>Divisions!H34</f>
        <v>3</v>
      </c>
      <c r="H41" s="26">
        <f>Divisions!K34</f>
        <v>4</v>
      </c>
      <c r="I41" s="26">
        <f>Divisions!G34</f>
        <v>3.5</v>
      </c>
      <c r="J41" s="26">
        <f>Divisions!J34</f>
        <v>5.5</v>
      </c>
      <c r="K41" s="25" t="s">
        <v>43</v>
      </c>
      <c r="L41" s="26">
        <f>Divisions!F34</f>
        <v>5</v>
      </c>
      <c r="M41" s="26">
        <f>Divisions!D34</f>
        <v>5</v>
      </c>
      <c r="N41" s="26" t="str">
        <f>Divisions!C34</f>
        <v/>
      </c>
      <c r="O41" s="27">
        <f t="shared" si="7"/>
        <v>35.5</v>
      </c>
      <c r="P41" s="28">
        <f>SUM(Divisions!O34:Y34)*2</f>
        <v>7</v>
      </c>
      <c r="Q41" s="28">
        <f t="shared" si="8"/>
        <v>10</v>
      </c>
      <c r="R41" s="38"/>
      <c r="S41" s="38"/>
      <c r="T41" s="117"/>
      <c r="U41" s="38"/>
      <c r="V41" s="38"/>
      <c r="W41" s="38"/>
      <c r="X41" s="38">
        <v>7</v>
      </c>
    </row>
    <row r="42" spans="1:24" ht="15" customHeight="1" x14ac:dyDescent="0.25">
      <c r="A42" s="23">
        <f>IF(O42=O41, IF(P42=P41,"",10),10)</f>
        <v>10</v>
      </c>
      <c r="B42" s="24" t="str">
        <f>Divisions!B37</f>
        <v>230 Leuven Centraal 1</v>
      </c>
      <c r="C42" s="26">
        <f>Divisions!L37</f>
        <v>3.5</v>
      </c>
      <c r="D42" s="26">
        <f>Divisions!E37</f>
        <v>3.5</v>
      </c>
      <c r="E42" s="26">
        <f>Divisions!H37</f>
        <v>5</v>
      </c>
      <c r="F42" s="26">
        <f>Divisions!D37</f>
        <v>3</v>
      </c>
      <c r="G42" s="26">
        <f>Divisions!K37</f>
        <v>3.5</v>
      </c>
      <c r="H42" s="26">
        <f>Divisions!C37</f>
        <v>2</v>
      </c>
      <c r="I42" s="26">
        <f>Divisions!J37</f>
        <v>6.5</v>
      </c>
      <c r="J42" s="26">
        <f>Divisions!M37</f>
        <v>3.5</v>
      </c>
      <c r="K42" s="26">
        <f>Divisions!F37</f>
        <v>3</v>
      </c>
      <c r="L42" s="133" t="s">
        <v>43</v>
      </c>
      <c r="M42" s="26">
        <f>Divisions!G37</f>
        <v>4.5</v>
      </c>
      <c r="N42" s="26" t="str">
        <f>Divisions!I37</f>
        <v/>
      </c>
      <c r="O42" s="27">
        <f t="shared" si="7"/>
        <v>38</v>
      </c>
      <c r="P42" s="28">
        <f>SUM(Divisions!O37:Y37)*2</f>
        <v>6</v>
      </c>
      <c r="Q42" s="28">
        <f t="shared" si="8"/>
        <v>10</v>
      </c>
      <c r="R42" s="38"/>
      <c r="S42" s="38"/>
      <c r="T42" s="117"/>
      <c r="U42" s="38"/>
      <c r="V42" s="38"/>
      <c r="W42" s="38"/>
      <c r="X42" s="38">
        <v>6</v>
      </c>
    </row>
    <row r="43" spans="1:24" ht="15" customHeight="1" x14ac:dyDescent="0.25">
      <c r="A43" s="23">
        <f>IF(O43=O42, IF(P43=P42,"",11),11)</f>
        <v>11</v>
      </c>
      <c r="B43" s="24" t="str">
        <f>Divisions!B35</f>
        <v>607 KSK Rochade 2</v>
      </c>
      <c r="C43" s="26">
        <f>Divisions!J35</f>
        <v>3.5</v>
      </c>
      <c r="D43" s="26">
        <f>Divisions!C35</f>
        <v>2</v>
      </c>
      <c r="E43" s="26">
        <f>Divisions!F35</f>
        <v>3.5</v>
      </c>
      <c r="F43" s="26">
        <f>Divisions!M35</f>
        <v>2.5</v>
      </c>
      <c r="G43" s="26">
        <f>Divisions!I35</f>
        <v>2.5</v>
      </c>
      <c r="H43" s="26">
        <f>Divisions!L35</f>
        <v>3</v>
      </c>
      <c r="I43" s="26">
        <f>Divisions!H35</f>
        <v>5.5</v>
      </c>
      <c r="J43" s="26">
        <f>Divisions!K35</f>
        <v>2.5</v>
      </c>
      <c r="K43" s="26">
        <f>Divisions!D35</f>
        <v>3</v>
      </c>
      <c r="L43" s="26">
        <f>Divisions!G35</f>
        <v>3.5</v>
      </c>
      <c r="M43" s="25" t="s">
        <v>43</v>
      </c>
      <c r="N43" s="26" t="str">
        <f>Divisions!E35</f>
        <v/>
      </c>
      <c r="O43" s="27">
        <f t="shared" si="7"/>
        <v>31.5</v>
      </c>
      <c r="P43" s="28">
        <f>SUM(Divisions!O35:Y35)*2</f>
        <v>2</v>
      </c>
      <c r="Q43" s="28">
        <f t="shared" si="8"/>
        <v>10</v>
      </c>
      <c r="R43" s="38"/>
      <c r="S43" s="38"/>
      <c r="T43" s="117"/>
      <c r="U43" s="38"/>
      <c r="V43" s="38"/>
      <c r="W43" s="38"/>
      <c r="X43" s="38">
        <v>5</v>
      </c>
    </row>
    <row r="44" spans="1:24" ht="15" customHeight="1" thickBot="1" x14ac:dyDescent="0.3">
      <c r="A44" s="29">
        <f>IF(O44=O43, IF(P44=P43,"",12),12)</f>
        <v>12</v>
      </c>
      <c r="B44" s="30" t="str">
        <f>Divisions!B45</f>
        <v>627 SF Wirtzfeld 2 - FF</v>
      </c>
      <c r="C44" s="31" t="str">
        <f>Divisions!D45</f>
        <v/>
      </c>
      <c r="D44" s="31" t="str">
        <f>Divisions!L45</f>
        <v/>
      </c>
      <c r="E44" s="31" t="str">
        <f>Divisions!G45</f>
        <v/>
      </c>
      <c r="F44" s="31" t="str">
        <f>Divisions!J45</f>
        <v/>
      </c>
      <c r="G44" s="31" t="str">
        <f>Divisions!M45</f>
        <v/>
      </c>
      <c r="H44" s="31" t="str">
        <f>Divisions!H45</f>
        <v/>
      </c>
      <c r="I44" s="31" t="str">
        <f>Divisions!K45</f>
        <v/>
      </c>
      <c r="J44" s="31" t="str">
        <f>Divisions!F45</f>
        <v/>
      </c>
      <c r="K44" s="31" t="str">
        <f>Divisions!C45</f>
        <v/>
      </c>
      <c r="L44" s="31" t="str">
        <f>Divisions!I45</f>
        <v/>
      </c>
      <c r="M44" s="31" t="str">
        <f>Divisions!E45</f>
        <v/>
      </c>
      <c r="N44" s="134" t="s">
        <v>43</v>
      </c>
      <c r="O44" s="33">
        <f t="shared" si="7"/>
        <v>0</v>
      </c>
      <c r="P44" s="34">
        <f>SUM(Divisions!O45:Y45)*2</f>
        <v>0</v>
      </c>
      <c r="Q44" s="34">
        <f t="shared" si="8"/>
        <v>0</v>
      </c>
      <c r="R44" s="38"/>
      <c r="S44" s="38"/>
      <c r="T44" s="117"/>
      <c r="U44" s="38"/>
      <c r="V44" s="38"/>
      <c r="W44" s="38"/>
      <c r="X44" s="38">
        <v>4</v>
      </c>
    </row>
    <row r="45" spans="1:24" ht="15" customHeight="1" thickTop="1" x14ac:dyDescent="0.25">
      <c r="A45" s="84"/>
      <c r="B45" s="35"/>
      <c r="C45" s="36"/>
      <c r="D45" s="36"/>
      <c r="E45" s="36"/>
      <c r="F45" s="36"/>
      <c r="G45" s="36"/>
      <c r="H45" s="36"/>
      <c r="I45" s="36"/>
      <c r="J45" s="36"/>
      <c r="K45" s="36"/>
      <c r="L45" s="36"/>
      <c r="M45" s="36"/>
      <c r="N45" s="36"/>
      <c r="O45" s="37"/>
      <c r="P45" s="38"/>
      <c r="Q45" s="38"/>
      <c r="R45" s="38"/>
      <c r="S45" s="38"/>
      <c r="T45" s="117"/>
      <c r="U45" s="38"/>
      <c r="V45" s="38"/>
      <c r="W45" s="38"/>
      <c r="X45" s="38"/>
    </row>
    <row r="46" spans="1:24" ht="15" customHeight="1" thickBot="1" x14ac:dyDescent="0.3">
      <c r="A46" s="14"/>
      <c r="B46" s="15" t="str">
        <f>Divisions!$B47</f>
        <v>Afdeling/Division 3A</v>
      </c>
      <c r="C46" s="16"/>
      <c r="D46" s="16"/>
      <c r="E46" s="16"/>
      <c r="F46" s="16"/>
      <c r="G46" s="16"/>
      <c r="H46" s="16"/>
      <c r="I46" s="16"/>
      <c r="J46" s="16"/>
      <c r="K46" s="16"/>
      <c r="L46" s="16"/>
      <c r="M46" s="16"/>
      <c r="N46" s="16"/>
      <c r="O46" s="17"/>
      <c r="P46" s="17"/>
      <c r="Q46" s="17"/>
      <c r="R46" s="17"/>
      <c r="S46" s="17"/>
      <c r="T46" s="115"/>
      <c r="U46" s="17"/>
      <c r="V46" s="17"/>
      <c r="W46" s="17"/>
      <c r="X46" s="17"/>
    </row>
    <row r="47" spans="1:24" ht="15" customHeight="1" thickTop="1" thickBot="1" x14ac:dyDescent="0.3">
      <c r="A47" s="18" t="s">
        <v>39</v>
      </c>
      <c r="B47" s="19" t="s">
        <v>40</v>
      </c>
      <c r="C47" s="20">
        <f t="shared" ref="C47:N47" si="9">MATCH("XX",C48:C59,0)</f>
        <v>1</v>
      </c>
      <c r="D47" s="20">
        <f t="shared" si="9"/>
        <v>2</v>
      </c>
      <c r="E47" s="20">
        <f t="shared" si="9"/>
        <v>3</v>
      </c>
      <c r="F47" s="20">
        <f t="shared" si="9"/>
        <v>4</v>
      </c>
      <c r="G47" s="20">
        <f t="shared" si="9"/>
        <v>5</v>
      </c>
      <c r="H47" s="20">
        <f t="shared" si="9"/>
        <v>6</v>
      </c>
      <c r="I47" s="20">
        <f t="shared" si="9"/>
        <v>7</v>
      </c>
      <c r="J47" s="20">
        <f t="shared" si="9"/>
        <v>8</v>
      </c>
      <c r="K47" s="20">
        <f t="shared" si="9"/>
        <v>9</v>
      </c>
      <c r="L47" s="20">
        <f t="shared" si="9"/>
        <v>10</v>
      </c>
      <c r="M47" s="20">
        <f t="shared" si="9"/>
        <v>11</v>
      </c>
      <c r="N47" s="20">
        <f t="shared" si="9"/>
        <v>12</v>
      </c>
      <c r="O47" s="21" t="s">
        <v>41</v>
      </c>
      <c r="P47" s="22" t="s">
        <v>42</v>
      </c>
      <c r="Q47" s="22" t="s">
        <v>47</v>
      </c>
      <c r="R47" s="43"/>
      <c r="S47" s="43"/>
      <c r="T47" s="116"/>
      <c r="U47" s="43"/>
      <c r="V47" s="43"/>
      <c r="W47" s="43"/>
      <c r="X47" s="43"/>
    </row>
    <row r="48" spans="1:24" ht="15" customHeight="1" x14ac:dyDescent="0.25">
      <c r="A48" s="23">
        <v>1</v>
      </c>
      <c r="B48" s="24" t="str">
        <f>Divisions!B54</f>
        <v>401 KGSRL 2</v>
      </c>
      <c r="C48" s="25" t="s">
        <v>43</v>
      </c>
      <c r="D48" s="26">
        <f>Divisions!J54</f>
        <v>3</v>
      </c>
      <c r="E48" s="26">
        <f>Divisions!H54</f>
        <v>4</v>
      </c>
      <c r="F48" s="26">
        <f>Divisions!L54</f>
        <v>4</v>
      </c>
      <c r="G48" s="26">
        <f>Divisions!C54</f>
        <v>5.5</v>
      </c>
      <c r="H48" s="26">
        <f>Divisions!F54</f>
        <v>6</v>
      </c>
      <c r="I48" s="26">
        <f>Divisions!D54</f>
        <v>5.5</v>
      </c>
      <c r="J48" s="26">
        <f>Divisions!G54</f>
        <v>4.5</v>
      </c>
      <c r="K48" s="26">
        <f>Divisions!K54</f>
        <v>5</v>
      </c>
      <c r="L48" s="26">
        <f>Divisions!M54</f>
        <v>4.5</v>
      </c>
      <c r="M48" s="26">
        <f>Divisions!E54</f>
        <v>4.5</v>
      </c>
      <c r="N48" s="26">
        <f>Divisions!I54</f>
        <v>5</v>
      </c>
      <c r="O48" s="27">
        <f t="shared" ref="O48:O59" si="10">SUM(C48:N48)</f>
        <v>51.5</v>
      </c>
      <c r="P48" s="28">
        <f>SUM(Divisions!O54:Y54)*2</f>
        <v>21</v>
      </c>
      <c r="Q48" s="28">
        <f t="shared" ref="Q48:Q59" si="11">COUNT(C48:N48)</f>
        <v>11</v>
      </c>
      <c r="R48" s="38"/>
      <c r="S48" s="38"/>
      <c r="T48" s="117"/>
      <c r="U48" s="38"/>
      <c r="V48" s="38"/>
      <c r="W48" s="38"/>
      <c r="X48" s="38">
        <v>11</v>
      </c>
    </row>
    <row r="49" spans="1:24" ht="15" customHeight="1" x14ac:dyDescent="0.25">
      <c r="A49" s="23">
        <f>IF(O49=O48, IF(P49=P48,"",2),2)</f>
        <v>2</v>
      </c>
      <c r="B49" s="24" t="str">
        <f>Divisions!B51</f>
        <v>436 LSV-Chesspirant 1</v>
      </c>
      <c r="C49" s="26">
        <f>Divisions!J51</f>
        <v>3</v>
      </c>
      <c r="D49" s="25" t="s">
        <v>43</v>
      </c>
      <c r="E49" s="26">
        <f>Divisions!E51</f>
        <v>3</v>
      </c>
      <c r="F49" s="26">
        <f>Divisions!I51</f>
        <v>5.5</v>
      </c>
      <c r="G49" s="26">
        <f>Divisions!K51</f>
        <v>3.5</v>
      </c>
      <c r="H49" s="26">
        <f>Divisions!C51</f>
        <v>4.5</v>
      </c>
      <c r="I49" s="26">
        <f>Divisions!L51</f>
        <v>5</v>
      </c>
      <c r="J49" s="26">
        <f>Divisions!D51</f>
        <v>6</v>
      </c>
      <c r="K49" s="26">
        <f>Divisions!H51</f>
        <v>5</v>
      </c>
      <c r="L49" s="26">
        <f>Divisions!G51</f>
        <v>3.5</v>
      </c>
      <c r="M49" s="26">
        <f>Divisions!M51</f>
        <v>3.5</v>
      </c>
      <c r="N49" s="26">
        <f>Divisions!F51</f>
        <v>2.5</v>
      </c>
      <c r="O49" s="27">
        <f t="shared" si="10"/>
        <v>45</v>
      </c>
      <c r="P49" s="28">
        <f>SUM(Divisions!O51:Y51)*2</f>
        <v>18</v>
      </c>
      <c r="Q49" s="28">
        <f t="shared" si="11"/>
        <v>11</v>
      </c>
      <c r="R49" s="38"/>
      <c r="S49" s="38"/>
      <c r="T49" s="117"/>
      <c r="U49" s="38"/>
      <c r="V49" s="38"/>
      <c r="W49" s="38"/>
      <c r="X49" s="38">
        <v>12</v>
      </c>
    </row>
    <row r="50" spans="1:24" ht="15" customHeight="1" x14ac:dyDescent="0.25">
      <c r="A50" s="23">
        <f>IF(O50=O49, IF(P50=P49,"",3),3)</f>
        <v>3</v>
      </c>
      <c r="B50" s="24" t="str">
        <f>Divisions!B49</f>
        <v>302 KISK Ieper 1</v>
      </c>
      <c r="C50" s="26">
        <f>Divisions!H49</f>
        <v>2</v>
      </c>
      <c r="D50" s="26">
        <f>Divisions!E49</f>
        <v>3</v>
      </c>
      <c r="E50" s="133" t="s">
        <v>43</v>
      </c>
      <c r="F50" s="26">
        <f>Divisions!G49</f>
        <v>6</v>
      </c>
      <c r="G50" s="26">
        <f>Divisions!I49</f>
        <v>5</v>
      </c>
      <c r="H50" s="26">
        <f>Divisions!L49</f>
        <v>4.5</v>
      </c>
      <c r="I50" s="26">
        <f>Divisions!J49</f>
        <v>4</v>
      </c>
      <c r="J50" s="26">
        <f>Divisions!M49</f>
        <v>3</v>
      </c>
      <c r="K50" s="26">
        <f>Divisions!F49</f>
        <v>4.5</v>
      </c>
      <c r="L50" s="26">
        <f>Divisions!C49</f>
        <v>2.5</v>
      </c>
      <c r="M50" s="26">
        <f>Divisions!K49</f>
        <v>5</v>
      </c>
      <c r="N50" s="26">
        <f>Divisions!D49</f>
        <v>4.5</v>
      </c>
      <c r="O50" s="27">
        <f t="shared" si="10"/>
        <v>44</v>
      </c>
      <c r="P50" s="28">
        <f>SUM(Divisions!O49:Y49)*2</f>
        <v>16</v>
      </c>
      <c r="Q50" s="28">
        <f t="shared" si="11"/>
        <v>11</v>
      </c>
      <c r="R50" s="38"/>
      <c r="S50" s="38"/>
      <c r="T50" s="117"/>
      <c r="U50" s="38"/>
      <c r="V50" s="38"/>
      <c r="W50" s="38"/>
      <c r="X50" s="38">
        <v>10</v>
      </c>
    </row>
    <row r="51" spans="1:24" ht="15" customHeight="1" x14ac:dyDescent="0.25">
      <c r="A51" s="23">
        <f>IF(O51=O50, IF(P51=P50,"",4),4)</f>
        <v>4</v>
      </c>
      <c r="B51" s="24" t="str">
        <f>Divisions!B53</f>
        <v>313 KWSLE Waregem 1</v>
      </c>
      <c r="C51" s="26">
        <f>Divisions!L53</f>
        <v>2</v>
      </c>
      <c r="D51" s="26">
        <f>Divisions!I53</f>
        <v>0.5</v>
      </c>
      <c r="E51" s="26">
        <f>Divisions!G53</f>
        <v>0</v>
      </c>
      <c r="F51" s="133" t="s">
        <v>43</v>
      </c>
      <c r="G51" s="26">
        <f>Divisions!M53</f>
        <v>5</v>
      </c>
      <c r="H51" s="26">
        <f>Divisions!E53</f>
        <v>4.5</v>
      </c>
      <c r="I51" s="26">
        <f>Divisions!C53</f>
        <v>2.5</v>
      </c>
      <c r="J51" s="26">
        <f>Divisions!F53</f>
        <v>5.5</v>
      </c>
      <c r="K51" s="26">
        <f>Divisions!J53</f>
        <v>4</v>
      </c>
      <c r="L51" s="26">
        <f>Divisions!K53</f>
        <v>3</v>
      </c>
      <c r="M51" s="26">
        <f>Divisions!D53</f>
        <v>4</v>
      </c>
      <c r="N51" s="26">
        <f>Divisions!H53</f>
        <v>4</v>
      </c>
      <c r="O51" s="27">
        <f t="shared" si="10"/>
        <v>35</v>
      </c>
      <c r="P51" s="28">
        <f>SUM(Divisions!O53:Y53)*2</f>
        <v>13</v>
      </c>
      <c r="Q51" s="28">
        <f t="shared" si="11"/>
        <v>11</v>
      </c>
      <c r="R51" s="38"/>
      <c r="S51" s="38"/>
      <c r="T51" s="117"/>
      <c r="U51" s="38"/>
      <c r="V51" s="38"/>
      <c r="W51" s="38"/>
      <c r="X51" s="38">
        <v>7</v>
      </c>
    </row>
    <row r="52" spans="1:24" ht="15" customHeight="1" x14ac:dyDescent="0.25">
      <c r="A52" s="23">
        <f>IF(O52=O51, IF(P52=P51,"",5),5)</f>
        <v>5</v>
      </c>
      <c r="B52" s="24" t="str">
        <f>Divisions!B55</f>
        <v>401 KGSRL 3</v>
      </c>
      <c r="C52" s="26">
        <f>Divisions!C55</f>
        <v>0.5</v>
      </c>
      <c r="D52" s="26">
        <f>Divisions!K55</f>
        <v>2.5</v>
      </c>
      <c r="E52" s="26">
        <f>Divisions!I55</f>
        <v>1</v>
      </c>
      <c r="F52" s="26">
        <f>Divisions!M55</f>
        <v>1</v>
      </c>
      <c r="G52" s="25" t="s">
        <v>43</v>
      </c>
      <c r="H52" s="26">
        <f>Divisions!G55</f>
        <v>5.5</v>
      </c>
      <c r="I52" s="26">
        <f>Divisions!E55</f>
        <v>4</v>
      </c>
      <c r="J52" s="26">
        <f>Divisions!H55</f>
        <v>3</v>
      </c>
      <c r="K52" s="26">
        <f>Divisions!L55</f>
        <v>2</v>
      </c>
      <c r="L52" s="26">
        <f>Divisions!D55</f>
        <v>3.5</v>
      </c>
      <c r="M52" s="26">
        <f>Divisions!F55</f>
        <v>3.5</v>
      </c>
      <c r="N52" s="26">
        <f>Divisions!J55</f>
        <v>5</v>
      </c>
      <c r="O52" s="27">
        <f t="shared" si="10"/>
        <v>31.5</v>
      </c>
      <c r="P52" s="28">
        <f>SUM(Divisions!O55:Y55)*2</f>
        <v>11</v>
      </c>
      <c r="Q52" s="28">
        <f t="shared" si="11"/>
        <v>11</v>
      </c>
      <c r="R52" s="38"/>
      <c r="S52" s="38"/>
      <c r="T52" s="117"/>
      <c r="U52" s="38"/>
      <c r="V52" s="38"/>
      <c r="W52" s="38"/>
      <c r="X52" s="38">
        <v>3</v>
      </c>
    </row>
    <row r="53" spans="1:24" ht="15" customHeight="1" x14ac:dyDescent="0.25">
      <c r="A53" s="23">
        <f>IF(O53=O52, IF(P53=P52,"",6),6)</f>
        <v>6</v>
      </c>
      <c r="B53" s="24" t="str">
        <f>Divisions!B58</f>
        <v>425 Dendermonde 1</v>
      </c>
      <c r="C53" s="26">
        <f>Divisions!F58</f>
        <v>0</v>
      </c>
      <c r="D53" s="26">
        <f>Divisions!C58</f>
        <v>1.5</v>
      </c>
      <c r="E53" s="26">
        <f>Divisions!L58</f>
        <v>1.5</v>
      </c>
      <c r="F53" s="26">
        <f>Divisions!E58</f>
        <v>1.5</v>
      </c>
      <c r="G53" s="26">
        <f>Divisions!G58</f>
        <v>0.5</v>
      </c>
      <c r="H53" s="133" t="s">
        <v>43</v>
      </c>
      <c r="I53" s="26">
        <f>Divisions!H58</f>
        <v>3.5</v>
      </c>
      <c r="J53" s="26">
        <f>Divisions!K58</f>
        <v>3</v>
      </c>
      <c r="K53" s="26">
        <f>Divisions!D58</f>
        <v>3.5</v>
      </c>
      <c r="L53" s="26">
        <f>Divisions!J58</f>
        <v>3.5</v>
      </c>
      <c r="M53" s="26">
        <f>Divisions!I58</f>
        <v>4</v>
      </c>
      <c r="N53" s="26">
        <f>Divisions!M58</f>
        <v>4</v>
      </c>
      <c r="O53" s="27">
        <f t="shared" si="10"/>
        <v>26.5</v>
      </c>
      <c r="P53" s="28">
        <f>SUM(Divisions!O58:Y58)*2</f>
        <v>11</v>
      </c>
      <c r="Q53" s="28">
        <f t="shared" si="11"/>
        <v>11</v>
      </c>
      <c r="R53" s="38"/>
      <c r="S53" s="38"/>
      <c r="T53" s="117"/>
      <c r="U53" s="38"/>
      <c r="V53" s="38"/>
      <c r="W53" s="38"/>
      <c r="X53" s="38">
        <v>4</v>
      </c>
    </row>
    <row r="54" spans="1:24" ht="15" customHeight="1" x14ac:dyDescent="0.25">
      <c r="A54" s="23">
        <f>IF(O54=O53, IF(P54=P53,"",7),7)</f>
        <v>7</v>
      </c>
      <c r="B54" s="24" t="str">
        <f>Divisions!B56</f>
        <v>472 De Mercatel 1</v>
      </c>
      <c r="C54" s="26">
        <f>Divisions!D56</f>
        <v>0.5</v>
      </c>
      <c r="D54" s="26">
        <f>Divisions!L56</f>
        <v>1</v>
      </c>
      <c r="E54" s="26">
        <f>Divisions!J56</f>
        <v>2</v>
      </c>
      <c r="F54" s="26">
        <f>Divisions!C56</f>
        <v>3.5</v>
      </c>
      <c r="G54" s="26">
        <f>Divisions!E56</f>
        <v>2</v>
      </c>
      <c r="H54" s="26">
        <f>Divisions!H56</f>
        <v>2.5</v>
      </c>
      <c r="I54" s="25" t="s">
        <v>43</v>
      </c>
      <c r="J54" s="26">
        <f>Divisions!I56</f>
        <v>2</v>
      </c>
      <c r="K54" s="26">
        <f>Divisions!M56</f>
        <v>4</v>
      </c>
      <c r="L54" s="26">
        <f>Divisions!F56</f>
        <v>4</v>
      </c>
      <c r="M54" s="26">
        <f>Divisions!G56</f>
        <v>3.5</v>
      </c>
      <c r="N54" s="26">
        <f>Divisions!K56</f>
        <v>3.5</v>
      </c>
      <c r="O54" s="27">
        <f t="shared" si="10"/>
        <v>28.5</v>
      </c>
      <c r="P54" s="28">
        <f>SUM(Divisions!O56:Y56)*2</f>
        <v>10</v>
      </c>
      <c r="Q54" s="28">
        <f t="shared" si="11"/>
        <v>11</v>
      </c>
      <c r="R54" s="38"/>
      <c r="S54" s="38"/>
      <c r="T54" s="117"/>
      <c r="U54" s="38"/>
      <c r="V54" s="38"/>
      <c r="W54" s="38"/>
      <c r="X54" s="38">
        <v>8</v>
      </c>
    </row>
    <row r="55" spans="1:24" ht="15" customHeight="1" x14ac:dyDescent="0.25">
      <c r="A55" s="23">
        <f>IF(O55=O54, IF(P55=P54,"",8),8)</f>
        <v>8</v>
      </c>
      <c r="B55" s="24" t="str">
        <f>Divisions!B59</f>
        <v>301 KOSK Oostende 2</v>
      </c>
      <c r="C55" s="26">
        <f>Divisions!G59</f>
        <v>1.5</v>
      </c>
      <c r="D55" s="26">
        <f>Divisions!D59</f>
        <v>0</v>
      </c>
      <c r="E55" s="26">
        <f>Divisions!M59</f>
        <v>3</v>
      </c>
      <c r="F55" s="26">
        <f>Divisions!F59</f>
        <v>0.5</v>
      </c>
      <c r="G55" s="26">
        <f>Divisions!H59</f>
        <v>3</v>
      </c>
      <c r="H55" s="26">
        <f>Divisions!K59</f>
        <v>3</v>
      </c>
      <c r="I55" s="26">
        <f>Divisions!I59</f>
        <v>4</v>
      </c>
      <c r="J55" s="25" t="s">
        <v>43</v>
      </c>
      <c r="K55" s="26">
        <f>Divisions!E59</f>
        <v>1.5</v>
      </c>
      <c r="L55" s="26">
        <f>Divisions!L59</f>
        <v>3</v>
      </c>
      <c r="M55" s="26">
        <f>Divisions!J59</f>
        <v>1.5</v>
      </c>
      <c r="N55" s="26">
        <f>Divisions!C59</f>
        <v>5.5</v>
      </c>
      <c r="O55" s="27">
        <f t="shared" si="10"/>
        <v>26.5</v>
      </c>
      <c r="P55" s="28">
        <f>SUM(Divisions!O59:Y59)*2</f>
        <v>8</v>
      </c>
      <c r="Q55" s="28">
        <f t="shared" si="11"/>
        <v>11</v>
      </c>
      <c r="R55" s="38"/>
      <c r="S55" s="38"/>
      <c r="T55" s="117"/>
      <c r="U55" s="38"/>
      <c r="V55" s="38"/>
      <c r="W55" s="38"/>
      <c r="X55" s="38">
        <v>5</v>
      </c>
    </row>
    <row r="56" spans="1:24" ht="15" customHeight="1" x14ac:dyDescent="0.25">
      <c r="A56" s="23">
        <f>IF(O56=O55, IF(P56=P55,"",9),9)</f>
        <v>9</v>
      </c>
      <c r="B56" s="24" t="str">
        <f>Divisions!B52</f>
        <v>432 Wetteren 2</v>
      </c>
      <c r="C56" s="26">
        <f>Divisions!K52</f>
        <v>1</v>
      </c>
      <c r="D56" s="26">
        <f>Divisions!H52</f>
        <v>1</v>
      </c>
      <c r="E56" s="26">
        <f>Divisions!F52</f>
        <v>1.5</v>
      </c>
      <c r="F56" s="26">
        <f>Divisions!J52</f>
        <v>2</v>
      </c>
      <c r="G56" s="26">
        <f>Divisions!L52</f>
        <v>4</v>
      </c>
      <c r="H56" s="26">
        <f>Divisions!D52</f>
        <v>2.5</v>
      </c>
      <c r="I56" s="26">
        <f>Divisions!M52</f>
        <v>2</v>
      </c>
      <c r="J56" s="26">
        <f>Divisions!E52</f>
        <v>4.5</v>
      </c>
      <c r="K56" s="25" t="s">
        <v>43</v>
      </c>
      <c r="L56" s="26">
        <f>Divisions!I52</f>
        <v>5.5</v>
      </c>
      <c r="M56" s="26">
        <f>Divisions!C52</f>
        <v>2</v>
      </c>
      <c r="N56" s="26">
        <f>Divisions!G52</f>
        <v>2.5</v>
      </c>
      <c r="O56" s="27">
        <f t="shared" si="10"/>
        <v>28.5</v>
      </c>
      <c r="P56" s="28">
        <f>SUM(Divisions!O52:Y52)*2</f>
        <v>6</v>
      </c>
      <c r="Q56" s="28">
        <f t="shared" si="11"/>
        <v>11</v>
      </c>
      <c r="R56" s="38"/>
      <c r="S56" s="38"/>
      <c r="T56" s="117"/>
      <c r="U56" s="38"/>
      <c r="V56" s="38"/>
      <c r="W56" s="38"/>
      <c r="X56" s="38">
        <v>2</v>
      </c>
    </row>
    <row r="57" spans="1:24" ht="15" customHeight="1" x14ac:dyDescent="0.25">
      <c r="A57" s="23" t="str">
        <f>IF(O57=O56, IF(P57=P56,"",10),10)</f>
        <v/>
      </c>
      <c r="B57" s="24" t="str">
        <f>Divisions!B60</f>
        <v>303 KBSK Brugge 3</v>
      </c>
      <c r="C57" s="26">
        <f>Divisions!M60</f>
        <v>1.5</v>
      </c>
      <c r="D57" s="26">
        <f>Divisions!G60</f>
        <v>2.5</v>
      </c>
      <c r="E57" s="26">
        <f>Divisions!C60</f>
        <v>3.5</v>
      </c>
      <c r="F57" s="26">
        <f>Divisions!K60</f>
        <v>3</v>
      </c>
      <c r="G57" s="26">
        <f>Divisions!D60</f>
        <v>2.5</v>
      </c>
      <c r="H57" s="26">
        <f>Divisions!J60</f>
        <v>2.5</v>
      </c>
      <c r="I57" s="26">
        <f>Divisions!F60</f>
        <v>2</v>
      </c>
      <c r="J57" s="26">
        <f>Divisions!L60</f>
        <v>3</v>
      </c>
      <c r="K57" s="26">
        <f>Divisions!I60</f>
        <v>0.5</v>
      </c>
      <c r="L57" s="25" t="s">
        <v>43</v>
      </c>
      <c r="M57" s="26">
        <f>Divisions!H60</f>
        <v>5</v>
      </c>
      <c r="N57" s="26">
        <f>Divisions!E60</f>
        <v>2.5</v>
      </c>
      <c r="O57" s="27">
        <f t="shared" si="10"/>
        <v>28.5</v>
      </c>
      <c r="P57" s="28">
        <f>SUM(Divisions!O60:Y60)*2</f>
        <v>6</v>
      </c>
      <c r="Q57" s="28">
        <f t="shared" si="11"/>
        <v>11</v>
      </c>
      <c r="R57" s="38"/>
      <c r="S57" s="38"/>
      <c r="T57" s="117"/>
      <c r="U57" s="38"/>
      <c r="V57" s="38"/>
      <c r="W57" s="38"/>
      <c r="X57" s="38">
        <v>6</v>
      </c>
    </row>
    <row r="58" spans="1:24" ht="15" customHeight="1" x14ac:dyDescent="0.25">
      <c r="A58" s="23">
        <f>IF(O58=O57, IF(P58=P57,"",11),11)</f>
        <v>11</v>
      </c>
      <c r="B58" s="24" t="str">
        <f>Divisions!B57</f>
        <v>430 Landegem 1</v>
      </c>
      <c r="C58" s="26">
        <f>Divisions!E57</f>
        <v>1.5</v>
      </c>
      <c r="D58" s="26">
        <f>Divisions!M57</f>
        <v>2.5</v>
      </c>
      <c r="E58" s="26">
        <f>Divisions!K57</f>
        <v>1</v>
      </c>
      <c r="F58" s="26">
        <f>Divisions!D57</f>
        <v>2</v>
      </c>
      <c r="G58" s="26">
        <f>Divisions!F57</f>
        <v>2.5</v>
      </c>
      <c r="H58" s="26">
        <f>Divisions!I57</f>
        <v>2</v>
      </c>
      <c r="I58" s="26">
        <f>Divisions!G57</f>
        <v>2.5</v>
      </c>
      <c r="J58" s="26">
        <f>Divisions!J57</f>
        <v>4.5</v>
      </c>
      <c r="K58" s="26">
        <f>Divisions!C57</f>
        <v>4</v>
      </c>
      <c r="L58" s="26">
        <f>Divisions!H57</f>
        <v>1</v>
      </c>
      <c r="M58" s="25" t="s">
        <v>43</v>
      </c>
      <c r="N58" s="26">
        <f>Divisions!L57</f>
        <v>4</v>
      </c>
      <c r="O58" s="27">
        <f t="shared" si="10"/>
        <v>27.5</v>
      </c>
      <c r="P58" s="28">
        <f>SUM(Divisions!O57:Y57)*2</f>
        <v>6</v>
      </c>
      <c r="Q58" s="28">
        <f t="shared" si="11"/>
        <v>11</v>
      </c>
      <c r="R58" s="38"/>
      <c r="S58" s="38"/>
      <c r="T58" s="117"/>
      <c r="U58" s="38"/>
      <c r="V58" s="38"/>
      <c r="W58" s="38"/>
      <c r="X58" s="38">
        <v>9</v>
      </c>
    </row>
    <row r="59" spans="1:24" ht="15" customHeight="1" thickBot="1" x14ac:dyDescent="0.3">
      <c r="A59" s="29">
        <f>IF(O59=O58, IF(P59=P58,"",12),12)</f>
        <v>12</v>
      </c>
      <c r="B59" s="30" t="str">
        <f>Divisions!B50</f>
        <v>465 SK Artevelde 1</v>
      </c>
      <c r="C59" s="31">
        <f>Divisions!I50</f>
        <v>1</v>
      </c>
      <c r="D59" s="31">
        <f>Divisions!F50</f>
        <v>3.5</v>
      </c>
      <c r="E59" s="31">
        <f>Divisions!D50</f>
        <v>1.5</v>
      </c>
      <c r="F59" s="31">
        <f>Divisions!H50</f>
        <v>2</v>
      </c>
      <c r="G59" s="31">
        <f>Divisions!J50</f>
        <v>1</v>
      </c>
      <c r="H59" s="31">
        <f>Divisions!M50</f>
        <v>2</v>
      </c>
      <c r="I59" s="31">
        <f>Divisions!K50</f>
        <v>2.5</v>
      </c>
      <c r="J59" s="31">
        <f>Divisions!C50</f>
        <v>0.5</v>
      </c>
      <c r="K59" s="31">
        <f>Divisions!G50</f>
        <v>3.5</v>
      </c>
      <c r="L59" s="31">
        <f>Divisions!E50</f>
        <v>3.5</v>
      </c>
      <c r="M59" s="31">
        <f>Divisions!L50</f>
        <v>2</v>
      </c>
      <c r="N59" s="32" t="s">
        <v>43</v>
      </c>
      <c r="O59" s="33">
        <f t="shared" si="10"/>
        <v>23</v>
      </c>
      <c r="P59" s="34">
        <f>SUM(Divisions!O50:Y50)*2</f>
        <v>6</v>
      </c>
      <c r="Q59" s="34">
        <f t="shared" si="11"/>
        <v>11</v>
      </c>
      <c r="R59" s="38"/>
      <c r="S59" s="38"/>
      <c r="T59" s="117"/>
      <c r="U59" s="38"/>
      <c r="V59" s="38"/>
      <c r="W59" s="38"/>
      <c r="X59" s="38">
        <v>1</v>
      </c>
    </row>
    <row r="60" spans="1:24" ht="15" customHeight="1" thickTop="1" x14ac:dyDescent="0.25">
      <c r="A60" s="84"/>
      <c r="B60" s="35"/>
      <c r="C60" s="36"/>
      <c r="D60" s="36"/>
      <c r="E60" s="36"/>
      <c r="F60" s="36"/>
      <c r="G60" s="36"/>
      <c r="H60" s="36"/>
      <c r="I60" s="36"/>
      <c r="J60" s="36"/>
      <c r="K60" s="36"/>
      <c r="L60" s="36"/>
      <c r="M60" s="36"/>
      <c r="N60" s="36"/>
      <c r="O60" s="37"/>
      <c r="P60" s="38"/>
      <c r="Q60" s="38"/>
      <c r="R60" s="38"/>
      <c r="S60" s="38"/>
      <c r="T60" s="117"/>
      <c r="U60" s="38"/>
      <c r="V60" s="38"/>
      <c r="W60" s="38"/>
      <c r="X60" s="38"/>
    </row>
    <row r="61" spans="1:24" ht="15" customHeight="1" thickBot="1" x14ac:dyDescent="0.3">
      <c r="A61" s="14"/>
      <c r="B61" s="15" t="str">
        <f>Divisions!$B62</f>
        <v>Afdeling/Division 3B</v>
      </c>
      <c r="C61" s="16"/>
      <c r="D61" s="16"/>
      <c r="E61" s="16"/>
      <c r="F61" s="16"/>
      <c r="G61" s="16"/>
      <c r="H61" s="16"/>
      <c r="I61" s="16"/>
      <c r="J61" s="16"/>
      <c r="K61" s="16"/>
      <c r="L61" s="16"/>
      <c r="M61" s="16"/>
      <c r="N61" s="16"/>
      <c r="O61" s="17"/>
      <c r="P61" s="17"/>
      <c r="Q61" s="17"/>
      <c r="R61" s="17"/>
      <c r="S61" s="17"/>
      <c r="T61" s="115"/>
      <c r="U61" s="17"/>
      <c r="V61" s="17"/>
      <c r="W61" s="17"/>
      <c r="X61" s="17"/>
    </row>
    <row r="62" spans="1:24" ht="15" customHeight="1" thickTop="1" thickBot="1" x14ac:dyDescent="0.3">
      <c r="A62" s="18" t="s">
        <v>39</v>
      </c>
      <c r="B62" s="19" t="s">
        <v>40</v>
      </c>
      <c r="C62" s="20">
        <f t="shared" ref="C62:N62" si="12">MATCH("XX",C63:C74,0)</f>
        <v>1</v>
      </c>
      <c r="D62" s="20">
        <f t="shared" si="12"/>
        <v>2</v>
      </c>
      <c r="E62" s="20">
        <f t="shared" si="12"/>
        <v>3</v>
      </c>
      <c r="F62" s="20">
        <f t="shared" si="12"/>
        <v>4</v>
      </c>
      <c r="G62" s="20">
        <f t="shared" si="12"/>
        <v>5</v>
      </c>
      <c r="H62" s="20">
        <f t="shared" si="12"/>
        <v>6</v>
      </c>
      <c r="I62" s="20">
        <f t="shared" si="12"/>
        <v>7</v>
      </c>
      <c r="J62" s="20">
        <f t="shared" si="12"/>
        <v>8</v>
      </c>
      <c r="K62" s="20">
        <f t="shared" si="12"/>
        <v>9</v>
      </c>
      <c r="L62" s="20">
        <f t="shared" si="12"/>
        <v>10</v>
      </c>
      <c r="M62" s="20">
        <f t="shared" si="12"/>
        <v>11</v>
      </c>
      <c r="N62" s="20">
        <f t="shared" si="12"/>
        <v>12</v>
      </c>
      <c r="O62" s="21" t="s">
        <v>41</v>
      </c>
      <c r="P62" s="22" t="s">
        <v>42</v>
      </c>
      <c r="Q62" s="22" t="s">
        <v>47</v>
      </c>
      <c r="R62" s="43"/>
      <c r="S62" s="43"/>
      <c r="T62" s="116"/>
      <c r="U62" s="43"/>
      <c r="V62" s="43"/>
      <c r="W62" s="43"/>
      <c r="X62" s="43"/>
    </row>
    <row r="63" spans="1:24" ht="15" customHeight="1" x14ac:dyDescent="0.25">
      <c r="A63" s="23">
        <v>1</v>
      </c>
      <c r="B63" s="24" t="str">
        <f>Divisions!B65</f>
        <v>278 Pantin 1</v>
      </c>
      <c r="C63" s="25" t="s">
        <v>43</v>
      </c>
      <c r="D63" s="26">
        <f>Divisions!H65</f>
        <v>4.5</v>
      </c>
      <c r="E63" s="26">
        <f>Divisions!C65</f>
        <v>2</v>
      </c>
      <c r="F63" s="26">
        <f>Divisions!L65</f>
        <v>3.5</v>
      </c>
      <c r="G63" s="26">
        <f>Divisions!I65</f>
        <v>3</v>
      </c>
      <c r="H63" s="26">
        <f>Divisions!D65</f>
        <v>3.5</v>
      </c>
      <c r="I63" s="26">
        <f>Divisions!E65</f>
        <v>3.5</v>
      </c>
      <c r="J63" s="26">
        <f>Divisions!M65</f>
        <v>4</v>
      </c>
      <c r="K63" s="26">
        <f>Divisions!G65</f>
        <v>4.5</v>
      </c>
      <c r="L63" s="26">
        <f>Divisions!F65</f>
        <v>4</v>
      </c>
      <c r="M63" s="26">
        <f>Divisions!K65</f>
        <v>5.5</v>
      </c>
      <c r="N63" s="26">
        <f>Divisions!J65</f>
        <v>6</v>
      </c>
      <c r="O63" s="27">
        <f t="shared" ref="O63:O74" si="13">SUM(C63:N63)</f>
        <v>44</v>
      </c>
      <c r="P63" s="28">
        <f>SUM(Divisions!O65:Y65)*2</f>
        <v>19</v>
      </c>
      <c r="Q63" s="28">
        <f t="shared" ref="Q63:Q74" si="14">COUNT(C63:N63)</f>
        <v>11</v>
      </c>
      <c r="R63" s="38"/>
      <c r="S63" s="38"/>
      <c r="T63" s="117"/>
      <c r="U63" s="38"/>
      <c r="V63" s="38"/>
      <c r="W63" s="38"/>
      <c r="X63" s="38">
        <v>6</v>
      </c>
    </row>
    <row r="64" spans="1:24" ht="15" customHeight="1" x14ac:dyDescent="0.25">
      <c r="A64" s="23">
        <f>IF(O64=O63, IF(P64=P63,"",2),2)</f>
        <v>2</v>
      </c>
      <c r="B64" s="24" t="str">
        <f>Divisions!B68</f>
        <v>228 Dworp 1</v>
      </c>
      <c r="C64" s="26">
        <f>Divisions!H68</f>
        <v>1.5</v>
      </c>
      <c r="D64" s="25" t="s">
        <v>43</v>
      </c>
      <c r="E64" s="26">
        <f>Divisions!F68</f>
        <v>4</v>
      </c>
      <c r="F64" s="26">
        <f>Divisions!D68</f>
        <v>5</v>
      </c>
      <c r="G64" s="26">
        <f>Divisions!L68</f>
        <v>3.5</v>
      </c>
      <c r="H64" s="26">
        <f>Divisions!G68</f>
        <v>4</v>
      </c>
      <c r="I64" s="26">
        <f>Divisions!K68</f>
        <v>5</v>
      </c>
      <c r="J64" s="26">
        <f>Divisions!E68</f>
        <v>6</v>
      </c>
      <c r="K64" s="26">
        <f>Divisions!J68</f>
        <v>4</v>
      </c>
      <c r="L64" s="26">
        <f>Divisions!I68</f>
        <v>2.5</v>
      </c>
      <c r="M64" s="26">
        <f>Divisions!C68</f>
        <v>3</v>
      </c>
      <c r="N64" s="26">
        <f>Divisions!M68</f>
        <v>5</v>
      </c>
      <c r="O64" s="27">
        <f t="shared" si="13"/>
        <v>43.5</v>
      </c>
      <c r="P64" s="28">
        <f>SUM(Divisions!O68:Y68)*2</f>
        <v>17</v>
      </c>
      <c r="Q64" s="28">
        <f t="shared" si="14"/>
        <v>11</v>
      </c>
      <c r="R64" s="38"/>
      <c r="S64" s="38"/>
      <c r="T64" s="117"/>
      <c r="U64" s="38"/>
      <c r="V64" s="38"/>
      <c r="W64" s="38"/>
      <c r="X64" s="38">
        <v>12</v>
      </c>
    </row>
    <row r="65" spans="1:24" ht="15" customHeight="1" x14ac:dyDescent="0.25">
      <c r="A65" s="23">
        <f>IF(O65=O64, IF(P65=P64,"",3),3)</f>
        <v>3</v>
      </c>
      <c r="B65" s="24" t="str">
        <f>Divisions!B74</f>
        <v>401 KGSRL 4</v>
      </c>
      <c r="C65" s="26">
        <f>Divisions!C74</f>
        <v>4</v>
      </c>
      <c r="D65" s="26">
        <f>Divisions!F74</f>
        <v>2</v>
      </c>
      <c r="E65" s="133" t="s">
        <v>43</v>
      </c>
      <c r="F65" s="26">
        <f>Divisions!J74</f>
        <v>4</v>
      </c>
      <c r="G65" s="26">
        <f>Divisions!G74</f>
        <v>3.5</v>
      </c>
      <c r="H65" s="26">
        <f>Divisions!M74</f>
        <v>5</v>
      </c>
      <c r="I65" s="26">
        <f>Divisions!L74</f>
        <v>2</v>
      </c>
      <c r="J65" s="26">
        <f>Divisions!K74</f>
        <v>1.5</v>
      </c>
      <c r="K65" s="26">
        <f>Divisions!E74</f>
        <v>3.5</v>
      </c>
      <c r="L65" s="26">
        <f>Divisions!D74</f>
        <v>4</v>
      </c>
      <c r="M65" s="26">
        <f>Divisions!I74</f>
        <v>5.5</v>
      </c>
      <c r="N65" s="26">
        <f>Divisions!H74</f>
        <v>4</v>
      </c>
      <c r="O65" s="27">
        <f t="shared" si="13"/>
        <v>39</v>
      </c>
      <c r="P65" s="28">
        <f>SUM(Divisions!O74:Y74)*2</f>
        <v>16</v>
      </c>
      <c r="Q65" s="28">
        <f t="shared" si="14"/>
        <v>11</v>
      </c>
      <c r="R65" s="38"/>
      <c r="S65" s="38"/>
      <c r="T65" s="117"/>
      <c r="U65" s="38"/>
      <c r="V65" s="38"/>
      <c r="W65" s="38"/>
      <c r="X65" s="38">
        <v>1</v>
      </c>
    </row>
    <row r="66" spans="1:24" ht="15" customHeight="1" x14ac:dyDescent="0.25">
      <c r="A66" s="23">
        <f>IF(O66=O65, IF(P66=P65,"",4),4)</f>
        <v>4</v>
      </c>
      <c r="B66" s="24" t="str">
        <f>Divisions!B72</f>
        <v>239 Boitsfort 2</v>
      </c>
      <c r="C66" s="26">
        <f>Divisions!L72</f>
        <v>2.5</v>
      </c>
      <c r="D66" s="26">
        <f>Divisions!D72</f>
        <v>1</v>
      </c>
      <c r="E66" s="26">
        <f>Divisions!J72</f>
        <v>2</v>
      </c>
      <c r="F66" s="25" t="s">
        <v>43</v>
      </c>
      <c r="G66" s="26">
        <f>Divisions!E72</f>
        <v>3.5</v>
      </c>
      <c r="H66" s="26">
        <f>Divisions!K72</f>
        <v>3.5</v>
      </c>
      <c r="I66" s="26">
        <f>Divisions!H72</f>
        <v>5</v>
      </c>
      <c r="J66" s="26">
        <f>Divisions!I72</f>
        <v>3.5</v>
      </c>
      <c r="K66" s="26">
        <f>Divisions!C72</f>
        <v>5</v>
      </c>
      <c r="L66" s="26">
        <f>Divisions!M72</f>
        <v>2.5</v>
      </c>
      <c r="M66" s="26">
        <f>Divisions!G72</f>
        <v>4.5</v>
      </c>
      <c r="N66" s="26">
        <f>Divisions!F72</f>
        <v>5.5</v>
      </c>
      <c r="O66" s="27">
        <f t="shared" si="13"/>
        <v>38.5</v>
      </c>
      <c r="P66" s="28">
        <f>SUM(Divisions!O72:Y72)*2</f>
        <v>14</v>
      </c>
      <c r="Q66" s="28">
        <f t="shared" si="14"/>
        <v>11</v>
      </c>
      <c r="R66" s="38"/>
      <c r="S66" s="38"/>
      <c r="T66" s="117"/>
      <c r="U66" s="38"/>
      <c r="V66" s="38"/>
      <c r="W66" s="38"/>
      <c r="X66" s="38">
        <v>4</v>
      </c>
    </row>
    <row r="67" spans="1:24" ht="15" customHeight="1" x14ac:dyDescent="0.25">
      <c r="A67" s="23">
        <f>IF(O67=O66, IF(P67=P66,"",5),5)</f>
        <v>5</v>
      </c>
      <c r="B67" s="24" t="str">
        <f>Divisions!B69</f>
        <v>541 Leuze-en-Hainaut 1</v>
      </c>
      <c r="C67" s="26">
        <f>Divisions!I69</f>
        <v>3</v>
      </c>
      <c r="D67" s="26">
        <f>Divisions!L69</f>
        <v>2.5</v>
      </c>
      <c r="E67" s="26">
        <f>Divisions!G69</f>
        <v>2.5</v>
      </c>
      <c r="F67" s="26">
        <f>Divisions!E69</f>
        <v>2.5</v>
      </c>
      <c r="G67" s="133" t="s">
        <v>43</v>
      </c>
      <c r="H67" s="26">
        <f>Divisions!H69</f>
        <v>4</v>
      </c>
      <c r="I67" s="26">
        <f>Divisions!M69</f>
        <v>3</v>
      </c>
      <c r="J67" s="26">
        <f>Divisions!F69</f>
        <v>3.5</v>
      </c>
      <c r="K67" s="26">
        <f>Divisions!K69</f>
        <v>4.5</v>
      </c>
      <c r="L67" s="26">
        <f>Divisions!J69</f>
        <v>4.5</v>
      </c>
      <c r="M67" s="26">
        <f>Divisions!D69</f>
        <v>3.5</v>
      </c>
      <c r="N67" s="26">
        <f>Divisions!C69</f>
        <v>3.5</v>
      </c>
      <c r="O67" s="27">
        <f t="shared" si="13"/>
        <v>37</v>
      </c>
      <c r="P67" s="28">
        <f>SUM(Divisions!O69:Y69)*2</f>
        <v>14</v>
      </c>
      <c r="Q67" s="28">
        <f t="shared" si="14"/>
        <v>11</v>
      </c>
      <c r="R67" s="38"/>
      <c r="S67" s="38"/>
      <c r="T67" s="117"/>
      <c r="U67" s="38"/>
      <c r="V67" s="38"/>
      <c r="W67" s="38"/>
      <c r="X67" s="38">
        <v>7</v>
      </c>
    </row>
    <row r="68" spans="1:24" ht="15" customHeight="1" x14ac:dyDescent="0.25">
      <c r="A68" s="23">
        <f>IF(O68=O67, IF(P68=P67,"",6),6)</f>
        <v>6</v>
      </c>
      <c r="B68" s="24" t="str">
        <f>Divisions!B64</f>
        <v>244 Brussels 1</v>
      </c>
      <c r="C68" s="26">
        <f>Divisions!D64</f>
        <v>2.5</v>
      </c>
      <c r="D68" s="26">
        <f>Divisions!G64</f>
        <v>2</v>
      </c>
      <c r="E68" s="26">
        <f>Divisions!M64</f>
        <v>1</v>
      </c>
      <c r="F68" s="26">
        <f>Divisions!K64</f>
        <v>2.5</v>
      </c>
      <c r="G68" s="26">
        <f>Divisions!H64</f>
        <v>2</v>
      </c>
      <c r="H68" s="25" t="s">
        <v>43</v>
      </c>
      <c r="I68" s="26">
        <f>Divisions!C64</f>
        <v>3.5</v>
      </c>
      <c r="J68" s="26">
        <f>Divisions!L64</f>
        <v>4.5</v>
      </c>
      <c r="K68" s="26">
        <f>Divisions!F64</f>
        <v>3.5</v>
      </c>
      <c r="L68" s="26">
        <f>Divisions!E64</f>
        <v>4.5</v>
      </c>
      <c r="M68" s="26">
        <f>Divisions!J64</f>
        <v>4</v>
      </c>
      <c r="N68" s="26">
        <f>Divisions!I64</f>
        <v>5</v>
      </c>
      <c r="O68" s="27">
        <f t="shared" si="13"/>
        <v>35</v>
      </c>
      <c r="P68" s="28">
        <f>SUM(Divisions!O64:Y64)*2</f>
        <v>12</v>
      </c>
      <c r="Q68" s="28">
        <f t="shared" si="14"/>
        <v>11</v>
      </c>
      <c r="R68" s="38"/>
      <c r="S68" s="38"/>
      <c r="T68" s="117"/>
      <c r="U68" s="38"/>
      <c r="V68" s="38"/>
      <c r="W68" s="38"/>
      <c r="X68" s="38">
        <v>3</v>
      </c>
    </row>
    <row r="69" spans="1:24" ht="15" customHeight="1" x14ac:dyDescent="0.25">
      <c r="A69" s="23">
        <f>IF(O69=O68, IF(P69=P68,"",7),7)</f>
        <v>7</v>
      </c>
      <c r="B69" s="24" t="str">
        <f>Divisions!B75</f>
        <v>244 Brussels 2</v>
      </c>
      <c r="C69" s="26">
        <f>Divisions!E75</f>
        <v>2.5</v>
      </c>
      <c r="D69" s="26">
        <f>Divisions!K75</f>
        <v>1</v>
      </c>
      <c r="E69" s="26">
        <f>Divisions!L75</f>
        <v>4</v>
      </c>
      <c r="F69" s="26">
        <f>Divisions!H75</f>
        <v>1</v>
      </c>
      <c r="G69" s="26">
        <f>Divisions!M75</f>
        <v>3</v>
      </c>
      <c r="H69" s="26">
        <f>Divisions!C75</f>
        <v>2.5</v>
      </c>
      <c r="I69" s="133" t="s">
        <v>43</v>
      </c>
      <c r="J69" s="26">
        <f>Divisions!J75</f>
        <v>5.5</v>
      </c>
      <c r="K69" s="26">
        <f>Divisions!I75</f>
        <v>3</v>
      </c>
      <c r="L69" s="26">
        <f>Divisions!G75</f>
        <v>2.5</v>
      </c>
      <c r="M69" s="26">
        <f>Divisions!F75</f>
        <v>4</v>
      </c>
      <c r="N69" s="26">
        <f>Divisions!D75</f>
        <v>3.5</v>
      </c>
      <c r="O69" s="27">
        <f t="shared" si="13"/>
        <v>32.5</v>
      </c>
      <c r="P69" s="28">
        <f>SUM(Divisions!O75:Y75)*2</f>
        <v>10</v>
      </c>
      <c r="Q69" s="28">
        <f t="shared" si="14"/>
        <v>11</v>
      </c>
      <c r="R69" s="38"/>
      <c r="S69" s="38"/>
      <c r="T69" s="117"/>
      <c r="U69" s="38"/>
      <c r="V69" s="38"/>
      <c r="W69" s="38"/>
      <c r="X69" s="38">
        <v>2</v>
      </c>
    </row>
    <row r="70" spans="1:24" ht="15" customHeight="1" x14ac:dyDescent="0.25">
      <c r="A70" s="23">
        <f>IF(O70=O69, IF(P70=P69,"",8),8)</f>
        <v>8</v>
      </c>
      <c r="B70" s="24" t="str">
        <f>Divisions!B73</f>
        <v>548 Caissa Europe 1</v>
      </c>
      <c r="C70" s="26">
        <f>Divisions!M73</f>
        <v>2</v>
      </c>
      <c r="D70" s="26">
        <f>Divisions!E73</f>
        <v>0</v>
      </c>
      <c r="E70" s="26">
        <f>Divisions!K73</f>
        <v>4.5</v>
      </c>
      <c r="F70" s="26">
        <f>Divisions!I73</f>
        <v>2.5</v>
      </c>
      <c r="G70" s="26">
        <f>Divisions!F73</f>
        <v>2.5</v>
      </c>
      <c r="H70" s="26">
        <f>Divisions!L73</f>
        <v>1.5</v>
      </c>
      <c r="I70" s="26">
        <f>Divisions!J73</f>
        <v>0.5</v>
      </c>
      <c r="J70" s="133" t="s">
        <v>43</v>
      </c>
      <c r="K70" s="26">
        <f>Divisions!D73</f>
        <v>3</v>
      </c>
      <c r="L70" s="26">
        <f>Divisions!C73</f>
        <v>4</v>
      </c>
      <c r="M70" s="26">
        <f>Divisions!H73</f>
        <v>3.5</v>
      </c>
      <c r="N70" s="26">
        <f>Divisions!G73</f>
        <v>5.5</v>
      </c>
      <c r="O70" s="27">
        <f t="shared" si="13"/>
        <v>29.5</v>
      </c>
      <c r="P70" s="28">
        <f>SUM(Divisions!O73:Y73)*2</f>
        <v>9</v>
      </c>
      <c r="Q70" s="28">
        <f t="shared" si="14"/>
        <v>11</v>
      </c>
      <c r="R70" s="38"/>
      <c r="S70" s="38"/>
      <c r="T70" s="117"/>
      <c r="U70" s="38"/>
      <c r="V70" s="38"/>
      <c r="W70" s="38"/>
      <c r="X70" s="38">
        <v>5</v>
      </c>
    </row>
    <row r="71" spans="1:24" ht="15" customHeight="1" x14ac:dyDescent="0.25">
      <c r="A71" s="23">
        <f>IF(O71=O70, IF(P71=P70,"",9),9)</f>
        <v>9</v>
      </c>
      <c r="B71" s="24" t="str">
        <f>Divisions!B67</f>
        <v>230 Leuven Centraal 2</v>
      </c>
      <c r="C71" s="26">
        <f>Divisions!G67</f>
        <v>1.5</v>
      </c>
      <c r="D71" s="26">
        <f>Divisions!J67</f>
        <v>2</v>
      </c>
      <c r="E71" s="26">
        <f>Divisions!E67</f>
        <v>2.5</v>
      </c>
      <c r="F71" s="26">
        <f>Divisions!C67</f>
        <v>1</v>
      </c>
      <c r="G71" s="26">
        <f>Divisions!K67</f>
        <v>1.5</v>
      </c>
      <c r="H71" s="26">
        <f>Divisions!F67</f>
        <v>2.5</v>
      </c>
      <c r="I71" s="26">
        <f>Divisions!I67</f>
        <v>3</v>
      </c>
      <c r="J71" s="26">
        <f>Divisions!D67</f>
        <v>3</v>
      </c>
      <c r="K71" s="25" t="s">
        <v>43</v>
      </c>
      <c r="L71" s="26">
        <f>Divisions!H67</f>
        <v>5</v>
      </c>
      <c r="M71" s="26">
        <f>Divisions!M67</f>
        <v>2</v>
      </c>
      <c r="N71" s="26">
        <f>Divisions!L67</f>
        <v>5.5</v>
      </c>
      <c r="O71" s="27">
        <f t="shared" si="13"/>
        <v>29.5</v>
      </c>
      <c r="P71" s="28">
        <f>SUM(Divisions!O67:Y67)*2</f>
        <v>6</v>
      </c>
      <c r="Q71" s="28">
        <f t="shared" si="14"/>
        <v>11</v>
      </c>
      <c r="R71" s="38"/>
      <c r="S71" s="38"/>
      <c r="T71" s="117"/>
      <c r="U71" s="38"/>
      <c r="V71" s="38"/>
      <c r="W71" s="38"/>
      <c r="X71" s="38">
        <v>9</v>
      </c>
    </row>
    <row r="72" spans="1:24" ht="15" customHeight="1" x14ac:dyDescent="0.25">
      <c r="A72" s="23">
        <f>IF(O72=O71, IF(P72=P71,"",10),10)</f>
        <v>10</v>
      </c>
      <c r="B72" s="24" t="str">
        <f>Divisions!B66</f>
        <v>909 Philippeville 1</v>
      </c>
      <c r="C72" s="26">
        <f>Divisions!F66</f>
        <v>2</v>
      </c>
      <c r="D72" s="26">
        <f>Divisions!I66</f>
        <v>3.5</v>
      </c>
      <c r="E72" s="26">
        <f>Divisions!D66</f>
        <v>2</v>
      </c>
      <c r="F72" s="26">
        <f>Divisions!M66</f>
        <v>3.5</v>
      </c>
      <c r="G72" s="26">
        <f>Divisions!J66</f>
        <v>1.5</v>
      </c>
      <c r="H72" s="26">
        <f>Divisions!E66</f>
        <v>1.5</v>
      </c>
      <c r="I72" s="26">
        <f>Divisions!G66</f>
        <v>3.5</v>
      </c>
      <c r="J72" s="26">
        <f>Divisions!C66</f>
        <v>2</v>
      </c>
      <c r="K72" s="26">
        <f>Divisions!H66</f>
        <v>1</v>
      </c>
      <c r="L72" s="25" t="s">
        <v>43</v>
      </c>
      <c r="M72" s="26">
        <f>Divisions!L66</f>
        <v>1.5</v>
      </c>
      <c r="N72" s="26">
        <f>Divisions!K66</f>
        <v>2</v>
      </c>
      <c r="O72" s="27">
        <f t="shared" si="13"/>
        <v>24</v>
      </c>
      <c r="P72" s="28">
        <f>SUM(Divisions!O66:Y66)*2</f>
        <v>6</v>
      </c>
      <c r="Q72" s="28">
        <f t="shared" si="14"/>
        <v>11</v>
      </c>
      <c r="R72" s="38"/>
      <c r="S72" s="38"/>
      <c r="T72" s="117"/>
      <c r="U72" s="38"/>
      <c r="V72" s="38"/>
      <c r="W72" s="38"/>
      <c r="X72" s="38">
        <v>8</v>
      </c>
    </row>
    <row r="73" spans="1:24" ht="15" customHeight="1" x14ac:dyDescent="0.25">
      <c r="A73" s="23">
        <f>IF(O73=O72, IF(P73=P72,"",11),11)</f>
        <v>11</v>
      </c>
      <c r="B73" s="24" t="str">
        <f>Divisions!B71</f>
        <v>209 The Belgian CC 2</v>
      </c>
      <c r="C73" s="26">
        <f>Divisions!K71</f>
        <v>0.5</v>
      </c>
      <c r="D73" s="26">
        <f>Divisions!C71</f>
        <v>3</v>
      </c>
      <c r="E73" s="26">
        <f>Divisions!I71</f>
        <v>0.5</v>
      </c>
      <c r="F73" s="26">
        <f>Divisions!G71</f>
        <v>1.5</v>
      </c>
      <c r="G73" s="26">
        <f>Divisions!D71</f>
        <v>2.5</v>
      </c>
      <c r="H73" s="26">
        <f>Divisions!J71</f>
        <v>2</v>
      </c>
      <c r="I73" s="26">
        <f>Divisions!F71</f>
        <v>2</v>
      </c>
      <c r="J73" s="26">
        <f>Divisions!H71</f>
        <v>2.5</v>
      </c>
      <c r="K73" s="26">
        <f>Divisions!M71</f>
        <v>4</v>
      </c>
      <c r="L73" s="26">
        <f>Divisions!L71</f>
        <v>4.5</v>
      </c>
      <c r="M73" s="25" t="s">
        <v>43</v>
      </c>
      <c r="N73" s="26">
        <f>Divisions!E71</f>
        <v>2.5</v>
      </c>
      <c r="O73" s="27">
        <f t="shared" si="13"/>
        <v>25.5</v>
      </c>
      <c r="P73" s="28">
        <f>SUM(Divisions!O71:Y71)*2</f>
        <v>5</v>
      </c>
      <c r="Q73" s="28">
        <f t="shared" si="14"/>
        <v>11</v>
      </c>
      <c r="R73" s="38"/>
      <c r="S73" s="38"/>
      <c r="T73" s="117"/>
      <c r="U73" s="38"/>
      <c r="V73" s="38"/>
      <c r="W73" s="38"/>
      <c r="X73" s="38">
        <v>11</v>
      </c>
    </row>
    <row r="74" spans="1:24" ht="15" customHeight="1" thickBot="1" x14ac:dyDescent="0.3">
      <c r="A74" s="29">
        <f>IF(O74=O73, IF(P74=P73,"",12),12)</f>
        <v>12</v>
      </c>
      <c r="B74" s="30" t="str">
        <f>Divisions!B70</f>
        <v>501 CREC Charlerloi 2</v>
      </c>
      <c r="C74" s="31">
        <f>Divisions!J70</f>
        <v>0</v>
      </c>
      <c r="D74" s="31">
        <f>Divisions!M70</f>
        <v>1</v>
      </c>
      <c r="E74" s="31">
        <f>Divisions!H70</f>
        <v>2</v>
      </c>
      <c r="F74" s="31">
        <f>Divisions!F70</f>
        <v>0.5</v>
      </c>
      <c r="G74" s="31">
        <f>Divisions!C70</f>
        <v>2.5</v>
      </c>
      <c r="H74" s="31">
        <f>Divisions!I70</f>
        <v>1</v>
      </c>
      <c r="I74" s="31">
        <f>Divisions!D70</f>
        <v>2.5</v>
      </c>
      <c r="J74" s="31">
        <f>Divisions!G70</f>
        <v>0.5</v>
      </c>
      <c r="K74" s="31">
        <f>Divisions!L70</f>
        <v>0.5</v>
      </c>
      <c r="L74" s="31">
        <f>Divisions!K70</f>
        <v>4</v>
      </c>
      <c r="M74" s="31">
        <f>Divisions!E70</f>
        <v>3.5</v>
      </c>
      <c r="N74" s="32" t="s">
        <v>43</v>
      </c>
      <c r="O74" s="33">
        <f t="shared" si="13"/>
        <v>18</v>
      </c>
      <c r="P74" s="34">
        <f>SUM(Divisions!O70:Y70)*2</f>
        <v>4</v>
      </c>
      <c r="Q74" s="34">
        <f t="shared" si="14"/>
        <v>11</v>
      </c>
      <c r="R74" s="38"/>
      <c r="S74" s="38"/>
      <c r="T74" s="117"/>
      <c r="U74" s="38"/>
      <c r="V74" s="38"/>
      <c r="W74" s="38"/>
      <c r="X74" s="38">
        <v>10</v>
      </c>
    </row>
    <row r="75" spans="1:24" ht="15" customHeight="1" thickTop="1" x14ac:dyDescent="0.25">
      <c r="A75" s="84"/>
      <c r="B75" s="35"/>
      <c r="C75" s="36"/>
      <c r="D75" s="36"/>
      <c r="E75" s="36"/>
      <c r="F75" s="36"/>
      <c r="G75" s="36"/>
      <c r="H75" s="36"/>
      <c r="I75" s="36"/>
      <c r="J75" s="36"/>
      <c r="K75" s="36"/>
      <c r="L75" s="36"/>
      <c r="M75" s="36"/>
      <c r="N75" s="36"/>
      <c r="O75" s="37"/>
      <c r="P75" s="38"/>
      <c r="Q75" s="38"/>
      <c r="R75" s="38"/>
      <c r="S75" s="38"/>
      <c r="T75" s="117"/>
      <c r="U75" s="38"/>
      <c r="V75" s="38"/>
      <c r="W75" s="38"/>
      <c r="X75" s="38"/>
    </row>
    <row r="76" spans="1:24" ht="15" customHeight="1" thickBot="1" x14ac:dyDescent="0.3">
      <c r="A76" s="14"/>
      <c r="B76" s="15" t="str">
        <f>Divisions!$B77</f>
        <v>Afdeling/Division 3C</v>
      </c>
      <c r="C76" s="16"/>
      <c r="D76" s="16"/>
      <c r="E76" s="16"/>
      <c r="F76" s="16"/>
      <c r="G76" s="16"/>
      <c r="H76" s="16"/>
      <c r="I76" s="16"/>
      <c r="J76" s="16"/>
      <c r="K76" s="16"/>
      <c r="L76" s="16"/>
      <c r="M76" s="16"/>
      <c r="N76" s="16"/>
      <c r="O76" s="17"/>
      <c r="P76" s="17"/>
      <c r="Q76" s="17"/>
      <c r="R76" s="17"/>
      <c r="S76" s="17"/>
      <c r="T76" s="115"/>
      <c r="U76" s="17"/>
      <c r="V76" s="17"/>
      <c r="W76" s="17"/>
      <c r="X76" s="17"/>
    </row>
    <row r="77" spans="1:24" ht="15" customHeight="1" thickTop="1" thickBot="1" x14ac:dyDescent="0.3">
      <c r="A77" s="18" t="s">
        <v>39</v>
      </c>
      <c r="B77" s="19" t="s">
        <v>40</v>
      </c>
      <c r="C77" s="20">
        <f t="shared" ref="C77:N77" si="15">MATCH("XX",C78:C89,0)</f>
        <v>1</v>
      </c>
      <c r="D77" s="20">
        <f t="shared" si="15"/>
        <v>2</v>
      </c>
      <c r="E77" s="20">
        <f t="shared" si="15"/>
        <v>3</v>
      </c>
      <c r="F77" s="20">
        <f t="shared" si="15"/>
        <v>4</v>
      </c>
      <c r="G77" s="20">
        <f t="shared" si="15"/>
        <v>5</v>
      </c>
      <c r="H77" s="20">
        <f t="shared" si="15"/>
        <v>6</v>
      </c>
      <c r="I77" s="20">
        <f t="shared" si="15"/>
        <v>7</v>
      </c>
      <c r="J77" s="20">
        <f t="shared" si="15"/>
        <v>8</v>
      </c>
      <c r="K77" s="20">
        <f t="shared" si="15"/>
        <v>9</v>
      </c>
      <c r="L77" s="20">
        <f t="shared" si="15"/>
        <v>10</v>
      </c>
      <c r="M77" s="20">
        <f t="shared" si="15"/>
        <v>11</v>
      </c>
      <c r="N77" s="20">
        <f t="shared" si="15"/>
        <v>12</v>
      </c>
      <c r="O77" s="21" t="s">
        <v>41</v>
      </c>
      <c r="P77" s="22" t="s">
        <v>42</v>
      </c>
      <c r="Q77" s="22" t="s">
        <v>47</v>
      </c>
      <c r="R77" s="43"/>
      <c r="S77" s="43"/>
      <c r="T77" s="116"/>
      <c r="U77" s="43"/>
      <c r="V77" s="43"/>
      <c r="W77" s="43"/>
      <c r="X77" s="43"/>
    </row>
    <row r="78" spans="1:24" ht="15" customHeight="1" x14ac:dyDescent="0.25">
      <c r="A78" s="23">
        <v>1</v>
      </c>
      <c r="B78" s="24" t="str">
        <f>Divisions!B87</f>
        <v>618 Echiquier Mosan 1</v>
      </c>
      <c r="C78" s="25" t="s">
        <v>43</v>
      </c>
      <c r="D78" s="26">
        <f>Divisions!G87</f>
        <v>3.5</v>
      </c>
      <c r="E78" s="26">
        <f>Divisions!D87</f>
        <v>3</v>
      </c>
      <c r="F78" s="26">
        <f>Divisions!E87</f>
        <v>3.5</v>
      </c>
      <c r="G78" s="26">
        <f>Divisions!J87</f>
        <v>3.5</v>
      </c>
      <c r="H78" s="26">
        <f>Divisions!K87</f>
        <v>4.5</v>
      </c>
      <c r="I78" s="26">
        <f>Divisions!I87</f>
        <v>3</v>
      </c>
      <c r="J78" s="26">
        <f>Divisions!H87</f>
        <v>4.5</v>
      </c>
      <c r="K78" s="26">
        <f>Divisions!M87</f>
        <v>3</v>
      </c>
      <c r="L78" s="26">
        <f>Divisions!F87</f>
        <v>4.5</v>
      </c>
      <c r="M78" s="26">
        <f>Divisions!C87</f>
        <v>5</v>
      </c>
      <c r="N78" s="26">
        <f>Divisions!L87</f>
        <v>4.5</v>
      </c>
      <c r="O78" s="27">
        <f t="shared" ref="O78:O89" si="16">SUM(C78:N78)</f>
        <v>42.5</v>
      </c>
      <c r="P78" s="28">
        <f>SUM(Divisions!O87:Y87)*2</f>
        <v>19</v>
      </c>
      <c r="Q78" s="28">
        <f t="shared" ref="Q78:Q89" si="17">COUNT(C78:N78)</f>
        <v>11</v>
      </c>
      <c r="R78" s="38"/>
      <c r="S78" s="38"/>
      <c r="T78" s="117"/>
      <c r="U78" s="38"/>
      <c r="V78" s="38"/>
      <c r="W78" s="38"/>
      <c r="X78" s="38">
        <v>2</v>
      </c>
    </row>
    <row r="79" spans="1:24" ht="15" customHeight="1" x14ac:dyDescent="0.25">
      <c r="A79" s="23">
        <f>IF(O79=O78, IF(P79=P78,"",2),2)</f>
        <v>2</v>
      </c>
      <c r="B79" s="24" t="str">
        <f>Divisions!B86</f>
        <v>703 Eisden/MSK-Dilsen 1</v>
      </c>
      <c r="C79" s="26">
        <f>Divisions!G86</f>
        <v>2.5</v>
      </c>
      <c r="D79" s="133" t="s">
        <v>43</v>
      </c>
      <c r="E79" s="26">
        <f>Divisions!C86</f>
        <v>4.5</v>
      </c>
      <c r="F79" s="26">
        <f>Divisions!D86</f>
        <v>3</v>
      </c>
      <c r="G79" s="26">
        <f>Divisions!I86</f>
        <v>5</v>
      </c>
      <c r="H79" s="26">
        <f>Divisions!J86</f>
        <v>3.5</v>
      </c>
      <c r="I79" s="26">
        <f>Divisions!H86</f>
        <v>4</v>
      </c>
      <c r="J79" s="26">
        <f>Divisions!F86</f>
        <v>3.5</v>
      </c>
      <c r="K79" s="26">
        <f>Divisions!L86</f>
        <v>3.5</v>
      </c>
      <c r="L79" s="26">
        <f>Divisions!E86</f>
        <v>2.5</v>
      </c>
      <c r="M79" s="26">
        <f>Divisions!M86</f>
        <v>4.5</v>
      </c>
      <c r="N79" s="26">
        <f>Divisions!K86</f>
        <v>4</v>
      </c>
      <c r="O79" s="27">
        <f t="shared" si="16"/>
        <v>40.5</v>
      </c>
      <c r="P79" s="28">
        <f>SUM(Divisions!O86:Y86)*2</f>
        <v>17</v>
      </c>
      <c r="Q79" s="28">
        <f t="shared" si="17"/>
        <v>11</v>
      </c>
      <c r="R79" s="38"/>
      <c r="S79" s="38"/>
      <c r="T79" s="117"/>
      <c r="U79" s="38"/>
      <c r="V79" s="38"/>
      <c r="W79" s="38"/>
      <c r="X79" s="38">
        <v>9</v>
      </c>
    </row>
    <row r="80" spans="1:24" ht="15" customHeight="1" x14ac:dyDescent="0.25">
      <c r="A80" s="23">
        <f>IF(O80=O79, IF(P80=P79,"",3),3)</f>
        <v>3</v>
      </c>
      <c r="B80" s="24" t="str">
        <f>Divisions!B83</f>
        <v>174 Brasschaat 2</v>
      </c>
      <c r="C80" s="26">
        <f>Divisions!D83</f>
        <v>3</v>
      </c>
      <c r="D80" s="26">
        <f>Divisions!C83</f>
        <v>1.5</v>
      </c>
      <c r="E80" s="25" t="s">
        <v>43</v>
      </c>
      <c r="F80" s="26">
        <f>Divisions!L83</f>
        <v>3.5</v>
      </c>
      <c r="G80" s="26">
        <f>Divisions!F83</f>
        <v>5</v>
      </c>
      <c r="H80" s="26">
        <f>Divisions!G83</f>
        <v>5</v>
      </c>
      <c r="I80" s="26">
        <f>Divisions!E83</f>
        <v>1.5</v>
      </c>
      <c r="J80" s="26">
        <f>Divisions!K83</f>
        <v>4</v>
      </c>
      <c r="K80" s="26">
        <f>Divisions!I83</f>
        <v>5</v>
      </c>
      <c r="L80" s="26">
        <f>Divisions!M83</f>
        <v>4.5</v>
      </c>
      <c r="M80" s="26">
        <f>Divisions!J83</f>
        <v>3</v>
      </c>
      <c r="N80" s="26">
        <f>Divisions!H83</f>
        <v>1.5</v>
      </c>
      <c r="O80" s="27">
        <f t="shared" si="16"/>
        <v>37.5</v>
      </c>
      <c r="P80" s="28">
        <f>SUM(Divisions!O83:Y83)*2</f>
        <v>14</v>
      </c>
      <c r="Q80" s="28">
        <f t="shared" si="17"/>
        <v>11</v>
      </c>
      <c r="R80" s="38"/>
      <c r="S80" s="38"/>
      <c r="T80" s="117"/>
      <c r="U80" s="38"/>
      <c r="V80" s="38"/>
      <c r="W80" s="38"/>
      <c r="X80" s="38">
        <v>4</v>
      </c>
    </row>
    <row r="81" spans="1:24" ht="15" customHeight="1" x14ac:dyDescent="0.25">
      <c r="A81" s="23">
        <f>IF(O81=O80, IF(P81=P80,"",4),4)</f>
        <v>4</v>
      </c>
      <c r="B81" s="24" t="str">
        <f>Divisions!B84</f>
        <v>708 NLS Lommel 1</v>
      </c>
      <c r="C81" s="26">
        <f>Divisions!E84</f>
        <v>2.5</v>
      </c>
      <c r="D81" s="26">
        <f>Divisions!D84</f>
        <v>3</v>
      </c>
      <c r="E81" s="26">
        <f>Divisions!L84</f>
        <v>2.5</v>
      </c>
      <c r="F81" s="25" t="s">
        <v>43</v>
      </c>
      <c r="G81" s="26">
        <f>Divisions!G84</f>
        <v>3.5</v>
      </c>
      <c r="H81" s="26">
        <f>Divisions!H84</f>
        <v>2</v>
      </c>
      <c r="I81" s="26">
        <f>Divisions!F84</f>
        <v>4</v>
      </c>
      <c r="J81" s="26">
        <f>Divisions!M84</f>
        <v>2.5</v>
      </c>
      <c r="K81" s="26">
        <f>Divisions!J84</f>
        <v>3</v>
      </c>
      <c r="L81" s="26">
        <f>Divisions!C84</f>
        <v>4.5</v>
      </c>
      <c r="M81" s="26">
        <f>Divisions!K84</f>
        <v>3.5</v>
      </c>
      <c r="N81" s="26">
        <f>Divisions!I84</f>
        <v>5.5</v>
      </c>
      <c r="O81" s="27">
        <f t="shared" si="16"/>
        <v>36.5</v>
      </c>
      <c r="P81" s="28">
        <f>SUM(Divisions!O84:Y84)*2</f>
        <v>12</v>
      </c>
      <c r="Q81" s="28">
        <f t="shared" si="17"/>
        <v>11</v>
      </c>
      <c r="R81" s="38"/>
      <c r="S81" s="38"/>
      <c r="T81" s="117"/>
      <c r="U81" s="38"/>
      <c r="V81" s="38"/>
      <c r="W81" s="38"/>
      <c r="X81" s="38">
        <v>12</v>
      </c>
    </row>
    <row r="82" spans="1:24" ht="15" customHeight="1" x14ac:dyDescent="0.25">
      <c r="A82" s="23">
        <f>IF(O82=O81, IF(P82=P81,"",5),5)</f>
        <v>5</v>
      </c>
      <c r="B82" s="24" t="str">
        <f>Divisions!B89</f>
        <v>226 Europchess 2</v>
      </c>
      <c r="C82" s="26">
        <f>Divisions!J89</f>
        <v>2.5</v>
      </c>
      <c r="D82" s="26">
        <f>Divisions!I89</f>
        <v>1</v>
      </c>
      <c r="E82" s="26">
        <f>Divisions!F89</f>
        <v>1</v>
      </c>
      <c r="F82" s="26">
        <f>Divisions!G89</f>
        <v>2.5</v>
      </c>
      <c r="G82" s="25" t="s">
        <v>43</v>
      </c>
      <c r="H82" s="26">
        <f>Divisions!M89</f>
        <v>2.5</v>
      </c>
      <c r="I82" s="26">
        <f>Divisions!K89</f>
        <v>4</v>
      </c>
      <c r="J82" s="26">
        <f>Divisions!L89</f>
        <v>5</v>
      </c>
      <c r="K82" s="26">
        <f>Divisions!D89</f>
        <v>3</v>
      </c>
      <c r="L82" s="26">
        <f>Divisions!H89</f>
        <v>5.5</v>
      </c>
      <c r="M82" s="26">
        <f>Divisions!E89</f>
        <v>3.5</v>
      </c>
      <c r="N82" s="26">
        <f>Divisions!C89</f>
        <v>5.5</v>
      </c>
      <c r="O82" s="27">
        <f t="shared" si="16"/>
        <v>36</v>
      </c>
      <c r="P82" s="28">
        <f>SUM(Divisions!O89:Y89)*2</f>
        <v>11</v>
      </c>
      <c r="Q82" s="28">
        <f t="shared" si="17"/>
        <v>11</v>
      </c>
      <c r="R82" s="38"/>
      <c r="S82" s="38"/>
      <c r="T82" s="117"/>
      <c r="U82" s="38"/>
      <c r="V82" s="38"/>
      <c r="W82" s="38"/>
      <c r="X82" s="38">
        <v>10</v>
      </c>
    </row>
    <row r="83" spans="1:24" ht="15" customHeight="1" x14ac:dyDescent="0.25">
      <c r="A83" s="23">
        <f>IF(O83=O82, IF(P83=P82,"",6),6)</f>
        <v>6</v>
      </c>
      <c r="B83" s="24" t="str">
        <f>Divisions!B79</f>
        <v>607 KSK Rochade 3</v>
      </c>
      <c r="C83" s="26">
        <f>Divisions!K79</f>
        <v>1.5</v>
      </c>
      <c r="D83" s="26">
        <f>Divisions!J79</f>
        <v>2.5</v>
      </c>
      <c r="E83" s="26">
        <f>Divisions!G79</f>
        <v>1</v>
      </c>
      <c r="F83" s="26">
        <f>Divisions!H79</f>
        <v>4</v>
      </c>
      <c r="G83" s="26">
        <f>Divisions!M79</f>
        <v>3.5</v>
      </c>
      <c r="H83" s="133" t="s">
        <v>43</v>
      </c>
      <c r="I83" s="26">
        <f>Divisions!L79</f>
        <v>2.5</v>
      </c>
      <c r="J83" s="26">
        <f>Divisions!C79</f>
        <v>1.5</v>
      </c>
      <c r="K83" s="26">
        <f>Divisions!E79</f>
        <v>3.5</v>
      </c>
      <c r="L83" s="26">
        <f>Divisions!I79</f>
        <v>4</v>
      </c>
      <c r="M83" s="26">
        <f>Divisions!F79</f>
        <v>5</v>
      </c>
      <c r="N83" s="26">
        <f>Divisions!D79</f>
        <v>3</v>
      </c>
      <c r="O83" s="27">
        <f t="shared" si="16"/>
        <v>32</v>
      </c>
      <c r="P83" s="28">
        <f>SUM(Divisions!O79:Y79)*2</f>
        <v>11</v>
      </c>
      <c r="Q83" s="28">
        <f t="shared" si="17"/>
        <v>11</v>
      </c>
      <c r="R83" s="38"/>
      <c r="S83" s="38"/>
      <c r="T83" s="117"/>
      <c r="U83" s="38"/>
      <c r="V83" s="38"/>
      <c r="W83" s="38"/>
      <c r="X83" s="38">
        <v>6</v>
      </c>
    </row>
    <row r="84" spans="1:24" ht="15" customHeight="1" x14ac:dyDescent="0.25">
      <c r="A84" s="23">
        <f>IF(O84=O83, IF(P84=P83,"",7),7)</f>
        <v>7</v>
      </c>
      <c r="B84" s="24" t="str">
        <f>Divisions!B88</f>
        <v>135 Geel 1</v>
      </c>
      <c r="C84" s="26">
        <f>Divisions!I88</f>
        <v>3</v>
      </c>
      <c r="D84" s="26">
        <f>Divisions!H88</f>
        <v>2</v>
      </c>
      <c r="E84" s="26">
        <f>Divisions!E88</f>
        <v>4.5</v>
      </c>
      <c r="F84" s="26">
        <f>Divisions!F88</f>
        <v>2</v>
      </c>
      <c r="G84" s="26">
        <f>Divisions!K88</f>
        <v>2</v>
      </c>
      <c r="H84" s="26">
        <f>Divisions!L88</f>
        <v>3.5</v>
      </c>
      <c r="I84" s="25" t="s">
        <v>43</v>
      </c>
      <c r="J84" s="26">
        <f>Divisions!J88</f>
        <v>2.5</v>
      </c>
      <c r="K84" s="26">
        <f>Divisions!C88</f>
        <v>2</v>
      </c>
      <c r="L84" s="26">
        <f>Divisions!G88</f>
        <v>5</v>
      </c>
      <c r="M84" s="26">
        <f>Divisions!D88</f>
        <v>5</v>
      </c>
      <c r="N84" s="26">
        <f>Divisions!M88</f>
        <v>3</v>
      </c>
      <c r="O84" s="27">
        <f t="shared" si="16"/>
        <v>34.5</v>
      </c>
      <c r="P84" s="28">
        <f>SUM(Divisions!O88:Y88)*2</f>
        <v>10</v>
      </c>
      <c r="Q84" s="28">
        <f t="shared" si="17"/>
        <v>11</v>
      </c>
      <c r="R84" s="38"/>
      <c r="S84" s="38"/>
      <c r="T84" s="117"/>
      <c r="U84" s="38"/>
      <c r="V84" s="38"/>
      <c r="W84" s="38"/>
      <c r="X84" s="38">
        <v>5</v>
      </c>
    </row>
    <row r="85" spans="1:24" ht="15" customHeight="1" x14ac:dyDescent="0.25">
      <c r="A85" s="23">
        <f>IF(O85=O84, IF(P85=P84,"",8),8)</f>
        <v>8</v>
      </c>
      <c r="B85" s="24" t="str">
        <f>Divisions!B90</f>
        <v>901 Namur Echecs 2</v>
      </c>
      <c r="C85" s="26">
        <f>Divisions!H90</f>
        <v>1.5</v>
      </c>
      <c r="D85" s="26">
        <f>Divisions!F90</f>
        <v>2.5</v>
      </c>
      <c r="E85" s="26">
        <f>Divisions!K90</f>
        <v>2</v>
      </c>
      <c r="F85" s="26">
        <f>Divisions!M90</f>
        <v>3.5</v>
      </c>
      <c r="G85" s="26">
        <f>Divisions!L90</f>
        <v>1</v>
      </c>
      <c r="H85" s="26">
        <f>Divisions!C90</f>
        <v>4.5</v>
      </c>
      <c r="I85" s="26">
        <f>Divisions!J90</f>
        <v>3.5</v>
      </c>
      <c r="J85" s="25" t="s">
        <v>43</v>
      </c>
      <c r="K85" s="26">
        <f>Divisions!G90</f>
        <v>3.5</v>
      </c>
      <c r="L85" s="26">
        <f>Divisions!D90</f>
        <v>3</v>
      </c>
      <c r="M85" s="26">
        <f>Divisions!I90</f>
        <v>2.5</v>
      </c>
      <c r="N85" s="26">
        <f>Divisions!E90</f>
        <v>3</v>
      </c>
      <c r="O85" s="27">
        <f t="shared" si="16"/>
        <v>30.5</v>
      </c>
      <c r="P85" s="28">
        <f>SUM(Divisions!O90:Y90)*2</f>
        <v>10</v>
      </c>
      <c r="Q85" s="28">
        <f t="shared" si="17"/>
        <v>11</v>
      </c>
      <c r="R85" s="38"/>
      <c r="S85" s="38"/>
      <c r="T85" s="117"/>
      <c r="U85" s="38"/>
      <c r="V85" s="38"/>
      <c r="W85" s="38"/>
      <c r="X85" s="38">
        <v>11</v>
      </c>
    </row>
    <row r="86" spans="1:24" ht="15" customHeight="1" x14ac:dyDescent="0.25">
      <c r="A86" s="23">
        <f>IF(O86=O85, IF(P86=P85,"",9),9)</f>
        <v>9</v>
      </c>
      <c r="B86" s="24" t="str">
        <f>Divisions!B81</f>
        <v>727 Midden-Limburg 1</v>
      </c>
      <c r="C86" s="26">
        <f>Divisions!M81</f>
        <v>3</v>
      </c>
      <c r="D86" s="26">
        <f>Divisions!L81</f>
        <v>2.5</v>
      </c>
      <c r="E86" s="26">
        <f>Divisions!I81</f>
        <v>1</v>
      </c>
      <c r="F86" s="26">
        <f>Divisions!J81</f>
        <v>3</v>
      </c>
      <c r="G86" s="26">
        <f>Divisions!D81</f>
        <v>3</v>
      </c>
      <c r="H86" s="26">
        <f>Divisions!E81</f>
        <v>2.5</v>
      </c>
      <c r="I86" s="26">
        <f>Divisions!C81</f>
        <v>4</v>
      </c>
      <c r="J86" s="26">
        <f>Divisions!G81</f>
        <v>2.5</v>
      </c>
      <c r="K86" s="25" t="s">
        <v>43</v>
      </c>
      <c r="L86" s="26">
        <f>Divisions!K81</f>
        <v>2.5</v>
      </c>
      <c r="M86" s="26">
        <f>Divisions!H81</f>
        <v>6</v>
      </c>
      <c r="N86" s="26">
        <f>Divisions!F81</f>
        <v>4.5</v>
      </c>
      <c r="O86" s="27">
        <f t="shared" si="16"/>
        <v>34.5</v>
      </c>
      <c r="P86" s="28">
        <f>SUM(Divisions!O81:Y81)*2</f>
        <v>9</v>
      </c>
      <c r="Q86" s="28">
        <f t="shared" si="17"/>
        <v>11</v>
      </c>
      <c r="R86" s="38"/>
      <c r="S86" s="38"/>
      <c r="T86" s="117"/>
      <c r="U86" s="38"/>
      <c r="V86" s="38"/>
      <c r="W86" s="38"/>
      <c r="X86" s="38">
        <v>3</v>
      </c>
    </row>
    <row r="87" spans="1:24" ht="15" customHeight="1" x14ac:dyDescent="0.25">
      <c r="A87" s="23">
        <f>IF(O87=O86, IF(P87=P86,"",10),10)</f>
        <v>10</v>
      </c>
      <c r="B87" s="24" t="str">
        <f>Divisions!B85</f>
        <v>621 TAL 2</v>
      </c>
      <c r="C87" s="26">
        <f>Divisions!F85</f>
        <v>1.5</v>
      </c>
      <c r="D87" s="26">
        <f>Divisions!E85</f>
        <v>3.5</v>
      </c>
      <c r="E87" s="26">
        <f>Divisions!M85</f>
        <v>1.5</v>
      </c>
      <c r="F87" s="26">
        <f>Divisions!C85</f>
        <v>1.5</v>
      </c>
      <c r="G87" s="26">
        <f>Divisions!H85</f>
        <v>0.5</v>
      </c>
      <c r="H87" s="26">
        <f>Divisions!I85</f>
        <v>2</v>
      </c>
      <c r="I87" s="26">
        <f>Divisions!G85</f>
        <v>1</v>
      </c>
      <c r="J87" s="26">
        <f>Divisions!D85</f>
        <v>3</v>
      </c>
      <c r="K87" s="26">
        <f>Divisions!K85</f>
        <v>3.5</v>
      </c>
      <c r="L87" s="133" t="s">
        <v>43</v>
      </c>
      <c r="M87" s="26">
        <f>Divisions!L85</f>
        <v>4</v>
      </c>
      <c r="N87" s="26">
        <f>Divisions!J85</f>
        <v>4.5</v>
      </c>
      <c r="O87" s="27">
        <f t="shared" si="16"/>
        <v>26.5</v>
      </c>
      <c r="P87" s="28">
        <f>SUM(Divisions!O85:Y85)*2</f>
        <v>9</v>
      </c>
      <c r="Q87" s="28">
        <f t="shared" si="17"/>
        <v>11</v>
      </c>
      <c r="R87" s="38"/>
      <c r="S87" s="38"/>
      <c r="T87" s="117"/>
      <c r="U87" s="38"/>
      <c r="V87" s="38"/>
      <c r="W87" s="38"/>
      <c r="X87" s="38">
        <v>8</v>
      </c>
    </row>
    <row r="88" spans="1:24" ht="15" customHeight="1" x14ac:dyDescent="0.25">
      <c r="A88" s="23">
        <f>IF(O88=O87, IF(P88=P87,"",11),11)</f>
        <v>11</v>
      </c>
      <c r="B88" s="24" t="str">
        <f>Divisions!B82</f>
        <v>230 Leuven Centraal 3</v>
      </c>
      <c r="C88" s="26">
        <f>Divisions!C82</f>
        <v>1</v>
      </c>
      <c r="D88" s="26">
        <f>Divisions!M82</f>
        <v>1.5</v>
      </c>
      <c r="E88" s="26">
        <f>Divisions!J82</f>
        <v>3</v>
      </c>
      <c r="F88" s="26">
        <f>Divisions!K82</f>
        <v>2.5</v>
      </c>
      <c r="G88" s="26">
        <f>Divisions!E82</f>
        <v>2.5</v>
      </c>
      <c r="H88" s="26">
        <f>Divisions!F82</f>
        <v>1</v>
      </c>
      <c r="I88" s="26">
        <f>Divisions!D82</f>
        <v>1</v>
      </c>
      <c r="J88" s="26">
        <f>Divisions!I82</f>
        <v>3.5</v>
      </c>
      <c r="K88" s="26">
        <f>Divisions!H82</f>
        <v>0</v>
      </c>
      <c r="L88" s="26">
        <f>Divisions!L82</f>
        <v>2</v>
      </c>
      <c r="M88" s="25" t="s">
        <v>43</v>
      </c>
      <c r="N88" s="26">
        <f>Divisions!G82</f>
        <v>4.5</v>
      </c>
      <c r="O88" s="27">
        <f t="shared" si="16"/>
        <v>22.5</v>
      </c>
      <c r="P88" s="28">
        <f>SUM(Divisions!O82:Y82)*2</f>
        <v>5</v>
      </c>
      <c r="Q88" s="28">
        <f t="shared" si="17"/>
        <v>11</v>
      </c>
      <c r="R88" s="38"/>
      <c r="S88" s="38"/>
      <c r="T88" s="117"/>
      <c r="U88" s="38"/>
      <c r="V88" s="38"/>
      <c r="W88" s="38"/>
      <c r="X88" s="38">
        <v>1</v>
      </c>
    </row>
    <row r="89" spans="1:24" ht="15" customHeight="1" thickBot="1" x14ac:dyDescent="0.3">
      <c r="A89" s="29" t="str">
        <f>IF(O89=O88, IF(P89=P88,"",12),12)</f>
        <v/>
      </c>
      <c r="B89" s="30" t="str">
        <f>Divisions!B80</f>
        <v>810 Marche en Famenne 1</v>
      </c>
      <c r="C89" s="31">
        <f>Divisions!L80</f>
        <v>1.5</v>
      </c>
      <c r="D89" s="31">
        <f>Divisions!K80</f>
        <v>2</v>
      </c>
      <c r="E89" s="31">
        <f>Divisions!H80</f>
        <v>4.5</v>
      </c>
      <c r="F89" s="31">
        <f>Divisions!I80</f>
        <v>0.5</v>
      </c>
      <c r="G89" s="31">
        <f>Divisions!C80</f>
        <v>0.5</v>
      </c>
      <c r="H89" s="31">
        <f>Divisions!D80</f>
        <v>3</v>
      </c>
      <c r="I89" s="31">
        <f>Divisions!M80</f>
        <v>3</v>
      </c>
      <c r="J89" s="31">
        <f>Divisions!E80</f>
        <v>3</v>
      </c>
      <c r="K89" s="31">
        <f>Divisions!F80</f>
        <v>1.5</v>
      </c>
      <c r="L89" s="31">
        <f>Divisions!J80</f>
        <v>1.5</v>
      </c>
      <c r="M89" s="31">
        <f>Divisions!G80</f>
        <v>1.5</v>
      </c>
      <c r="N89" s="134" t="s">
        <v>43</v>
      </c>
      <c r="O89" s="33">
        <f t="shared" si="16"/>
        <v>22.5</v>
      </c>
      <c r="P89" s="34">
        <f>SUM(Divisions!O80:Y80)*2</f>
        <v>5</v>
      </c>
      <c r="Q89" s="34">
        <f t="shared" si="17"/>
        <v>11</v>
      </c>
      <c r="R89" s="38"/>
      <c r="S89" s="38"/>
      <c r="T89" s="117"/>
      <c r="U89" s="38"/>
      <c r="V89" s="38"/>
      <c r="W89" s="38"/>
      <c r="X89" s="38">
        <v>7</v>
      </c>
    </row>
    <row r="90" spans="1:24" ht="15" customHeight="1" thickTop="1" x14ac:dyDescent="0.25">
      <c r="A90" s="84"/>
      <c r="B90" s="35"/>
      <c r="C90" s="36"/>
      <c r="D90" s="36"/>
      <c r="E90" s="36"/>
      <c r="F90" s="36"/>
      <c r="G90" s="36"/>
      <c r="H90" s="36"/>
      <c r="I90" s="36"/>
      <c r="J90" s="36"/>
      <c r="K90" s="36"/>
      <c r="L90" s="36"/>
      <c r="M90" s="36"/>
      <c r="N90" s="36"/>
      <c r="O90" s="37"/>
      <c r="P90" s="38"/>
      <c r="Q90" s="38"/>
      <c r="R90" s="38"/>
      <c r="S90" s="38"/>
      <c r="T90" s="117"/>
      <c r="U90" s="38"/>
      <c r="V90" s="38"/>
      <c r="W90" s="38"/>
      <c r="X90" s="38"/>
    </row>
    <row r="91" spans="1:24" ht="15" customHeight="1" thickBot="1" x14ac:dyDescent="0.3">
      <c r="A91" s="14"/>
      <c r="B91" s="15" t="str">
        <f>Divisions!$B92</f>
        <v>Afdeling/Division 3D</v>
      </c>
      <c r="C91" s="16"/>
      <c r="D91" s="16"/>
      <c r="E91" s="16"/>
      <c r="F91" s="16"/>
      <c r="G91" s="16"/>
      <c r="H91" s="16"/>
      <c r="I91" s="16"/>
      <c r="J91" s="16"/>
      <c r="K91" s="16"/>
      <c r="L91" s="16"/>
      <c r="M91" s="16"/>
      <c r="N91" s="16"/>
      <c r="O91" s="17"/>
      <c r="P91" s="17"/>
      <c r="Q91" s="17"/>
      <c r="R91" s="17"/>
      <c r="S91" s="17"/>
      <c r="T91" s="115"/>
      <c r="U91" s="17"/>
      <c r="V91" s="17"/>
      <c r="W91" s="17"/>
      <c r="X91" s="17"/>
    </row>
    <row r="92" spans="1:24" ht="15" customHeight="1" thickTop="1" thickBot="1" x14ac:dyDescent="0.3">
      <c r="A92" s="18" t="s">
        <v>39</v>
      </c>
      <c r="B92" s="19" t="s">
        <v>40</v>
      </c>
      <c r="C92" s="20">
        <f t="shared" ref="C92:N92" si="18">MATCH("XX",C93:C104,0)</f>
        <v>1</v>
      </c>
      <c r="D92" s="20">
        <f t="shared" si="18"/>
        <v>2</v>
      </c>
      <c r="E92" s="20">
        <f t="shared" si="18"/>
        <v>3</v>
      </c>
      <c r="F92" s="20">
        <f t="shared" si="18"/>
        <v>4</v>
      </c>
      <c r="G92" s="20">
        <f t="shared" si="18"/>
        <v>5</v>
      </c>
      <c r="H92" s="20">
        <f t="shared" si="18"/>
        <v>6</v>
      </c>
      <c r="I92" s="20">
        <f t="shared" si="18"/>
        <v>7</v>
      </c>
      <c r="J92" s="20">
        <f t="shared" si="18"/>
        <v>8</v>
      </c>
      <c r="K92" s="20">
        <f t="shared" si="18"/>
        <v>9</v>
      </c>
      <c r="L92" s="20">
        <f t="shared" si="18"/>
        <v>10</v>
      </c>
      <c r="M92" s="20">
        <f t="shared" si="18"/>
        <v>11</v>
      </c>
      <c r="N92" s="20">
        <f t="shared" si="18"/>
        <v>12</v>
      </c>
      <c r="O92" s="21" t="s">
        <v>41</v>
      </c>
      <c r="P92" s="22" t="s">
        <v>42</v>
      </c>
      <c r="Q92" s="22" t="s">
        <v>47</v>
      </c>
      <c r="R92" s="43"/>
      <c r="S92" s="43"/>
      <c r="T92" s="116"/>
      <c r="U92" s="43"/>
      <c r="V92" s="43"/>
      <c r="W92" s="43"/>
      <c r="X92" s="43"/>
    </row>
    <row r="93" spans="1:24" ht="15" customHeight="1" x14ac:dyDescent="0.25">
      <c r="A93" s="23">
        <v>1</v>
      </c>
      <c r="B93" s="24" t="str">
        <f>Divisions!B103</f>
        <v>401 KGSRL 6</v>
      </c>
      <c r="C93" s="133" t="s">
        <v>43</v>
      </c>
      <c r="D93" s="26">
        <f>Divisions!E103</f>
        <v>3</v>
      </c>
      <c r="E93" s="26">
        <f>Divisions!C103</f>
        <v>3.5</v>
      </c>
      <c r="F93" s="26">
        <f>Divisions!I103</f>
        <v>4.5</v>
      </c>
      <c r="G93" s="26">
        <f>Divisions!K103</f>
        <v>4</v>
      </c>
      <c r="H93" s="26">
        <f>Divisions!D103</f>
        <v>4</v>
      </c>
      <c r="I93" s="26">
        <f>Divisions!H103</f>
        <v>5</v>
      </c>
      <c r="J93" s="26">
        <f>Divisions!M103</f>
        <v>4.5</v>
      </c>
      <c r="K93" s="26">
        <f>Divisions!L103</f>
        <v>4.5</v>
      </c>
      <c r="L93" s="26">
        <f>Divisions!G103</f>
        <v>6</v>
      </c>
      <c r="M93" s="26">
        <f>Divisions!F103</f>
        <v>4.5</v>
      </c>
      <c r="N93" s="26">
        <f>Divisions!J103</f>
        <v>4.5</v>
      </c>
      <c r="O93" s="27">
        <f t="shared" ref="O93:O104" si="19">SUM(C93:N93)</f>
        <v>48</v>
      </c>
      <c r="P93" s="28">
        <f>SUM(Divisions!O103:Y103)*2</f>
        <v>21</v>
      </c>
      <c r="Q93" s="28">
        <f t="shared" ref="Q93:Q104" si="20">COUNT(C93:N93)</f>
        <v>11</v>
      </c>
      <c r="R93" s="38"/>
      <c r="S93" s="38"/>
      <c r="T93" s="117"/>
      <c r="U93" s="38"/>
      <c r="V93" s="38"/>
      <c r="W93" s="38"/>
      <c r="X93" s="38">
        <v>1</v>
      </c>
    </row>
    <row r="94" spans="1:24" ht="15" customHeight="1" x14ac:dyDescent="0.25">
      <c r="A94" s="23">
        <f>IF(O94=O93, IF(P94=P93,"",2),2)</f>
        <v>2</v>
      </c>
      <c r="B94" s="24" t="str">
        <f>Divisions!B98</f>
        <v>174 Brasschaat 3</v>
      </c>
      <c r="C94" s="26">
        <f>Divisions!E98</f>
        <v>3</v>
      </c>
      <c r="D94" s="25" t="s">
        <v>43</v>
      </c>
      <c r="E94" s="26">
        <f>Divisions!I98</f>
        <v>3.5</v>
      </c>
      <c r="F94" s="26">
        <f>Divisions!D98</f>
        <v>4</v>
      </c>
      <c r="G94" s="26">
        <f>Divisions!F98</f>
        <v>4.5</v>
      </c>
      <c r="H94" s="26">
        <f>Divisions!J98</f>
        <v>2.5</v>
      </c>
      <c r="I94" s="26">
        <f>Divisions!C98</f>
        <v>3</v>
      </c>
      <c r="J94" s="26">
        <f>Divisions!H98</f>
        <v>3</v>
      </c>
      <c r="K94" s="26">
        <f>Divisions!G98</f>
        <v>4.5</v>
      </c>
      <c r="L94" s="26">
        <f>Divisions!M98</f>
        <v>1</v>
      </c>
      <c r="M94" s="26">
        <f>Divisions!L98</f>
        <v>3.5</v>
      </c>
      <c r="N94" s="26">
        <f>Divisions!K98</f>
        <v>4</v>
      </c>
      <c r="O94" s="27">
        <f t="shared" si="19"/>
        <v>36.5</v>
      </c>
      <c r="P94" s="28">
        <f>SUM(Divisions!O98:Y98)*2</f>
        <v>15</v>
      </c>
      <c r="Q94" s="28">
        <f t="shared" si="20"/>
        <v>11</v>
      </c>
      <c r="R94" s="38"/>
      <c r="S94" s="38"/>
      <c r="T94" s="117"/>
      <c r="U94" s="38"/>
      <c r="V94" s="38"/>
      <c r="W94" s="38"/>
      <c r="X94" s="38">
        <v>7</v>
      </c>
    </row>
    <row r="95" spans="1:24" ht="15" customHeight="1" x14ac:dyDescent="0.25">
      <c r="A95" s="23">
        <f>IF(O95=O94, IF(P95=P94,"",3),3)</f>
        <v>3</v>
      </c>
      <c r="B95" s="24" t="str">
        <f>Divisions!B96</f>
        <v>401 KGSRL 5</v>
      </c>
      <c r="C95" s="26">
        <f>Divisions!C96</f>
        <v>2.5</v>
      </c>
      <c r="D95" s="26">
        <f>Divisions!I96</f>
        <v>2.5</v>
      </c>
      <c r="E95" s="25" t="s">
        <v>43</v>
      </c>
      <c r="F95" s="26">
        <f>Divisions!M96</f>
        <v>4.5</v>
      </c>
      <c r="G95" s="26">
        <f>Divisions!D96</f>
        <v>2.5</v>
      </c>
      <c r="H95" s="26">
        <f>Divisions!H96</f>
        <v>3.5</v>
      </c>
      <c r="I95" s="26">
        <f>Divisions!L96</f>
        <v>3</v>
      </c>
      <c r="J95" s="26">
        <f>Divisions!F96</f>
        <v>4.5</v>
      </c>
      <c r="K95" s="26">
        <f>Divisions!E96</f>
        <v>4.5</v>
      </c>
      <c r="L95" s="26">
        <f>Divisions!K96</f>
        <v>4.5</v>
      </c>
      <c r="M95" s="26">
        <f>Divisions!J96</f>
        <v>2.5</v>
      </c>
      <c r="N95" s="26">
        <f>Divisions!G96</f>
        <v>3</v>
      </c>
      <c r="O95" s="27">
        <f t="shared" si="19"/>
        <v>37.5</v>
      </c>
      <c r="P95" s="28">
        <f>SUM(Divisions!O96:Y96)*2</f>
        <v>12</v>
      </c>
      <c r="Q95" s="28">
        <f t="shared" si="20"/>
        <v>11</v>
      </c>
      <c r="R95" s="38"/>
      <c r="S95" s="38"/>
      <c r="T95" s="117"/>
      <c r="U95" s="38"/>
      <c r="V95" s="38"/>
      <c r="W95" s="38"/>
      <c r="X95" s="38">
        <v>6</v>
      </c>
    </row>
    <row r="96" spans="1:24" ht="15" customHeight="1" x14ac:dyDescent="0.25">
      <c r="A96" s="23">
        <f>IF(O96=O95, IF(P96=P95,"",4),4)</f>
        <v>4</v>
      </c>
      <c r="B96" s="24" t="str">
        <f>Divisions!B102</f>
        <v>260 Kapelle o/d Bos 1</v>
      </c>
      <c r="C96" s="26">
        <f>Divisions!I102</f>
        <v>1.5</v>
      </c>
      <c r="D96" s="26">
        <f>Divisions!D102</f>
        <v>2</v>
      </c>
      <c r="E96" s="26">
        <f>Divisions!M102</f>
        <v>1.5</v>
      </c>
      <c r="F96" s="25" t="s">
        <v>43</v>
      </c>
      <c r="G96" s="26">
        <f>Divisions!J102</f>
        <v>4</v>
      </c>
      <c r="H96" s="26">
        <f>Divisions!C102</f>
        <v>2.5</v>
      </c>
      <c r="I96" s="26">
        <f>Divisions!G102</f>
        <v>3.5</v>
      </c>
      <c r="J96" s="26">
        <f>Divisions!L102</f>
        <v>3.5</v>
      </c>
      <c r="K96" s="26">
        <f>Divisions!K102</f>
        <v>4</v>
      </c>
      <c r="L96" s="26">
        <f>Divisions!F102</f>
        <v>5.5</v>
      </c>
      <c r="M96" s="26">
        <f>Divisions!E102</f>
        <v>4</v>
      </c>
      <c r="N96" s="26">
        <f>Divisions!H102</f>
        <v>2</v>
      </c>
      <c r="O96" s="27">
        <f t="shared" si="19"/>
        <v>34</v>
      </c>
      <c r="P96" s="28">
        <f>SUM(Divisions!O102:Y102)*2</f>
        <v>12</v>
      </c>
      <c r="Q96" s="28">
        <f t="shared" si="20"/>
        <v>11</v>
      </c>
      <c r="R96" s="38"/>
      <c r="S96" s="38"/>
      <c r="T96" s="117"/>
      <c r="U96" s="38"/>
      <c r="V96" s="38"/>
      <c r="W96" s="38"/>
      <c r="X96" s="38">
        <v>5</v>
      </c>
    </row>
    <row r="97" spans="1:24" ht="15" customHeight="1" x14ac:dyDescent="0.25">
      <c r="A97" s="23">
        <f>IF(O97=O96, IF(P97=P96,"",5),5)</f>
        <v>5</v>
      </c>
      <c r="B97" s="24" t="str">
        <f>Divisions!B104</f>
        <v>128 Beveren 1</v>
      </c>
      <c r="C97" s="26">
        <f>Divisions!K104</f>
        <v>2</v>
      </c>
      <c r="D97" s="26">
        <f>Divisions!F104</f>
        <v>1.5</v>
      </c>
      <c r="E97" s="26">
        <f>Divisions!D104</f>
        <v>3.5</v>
      </c>
      <c r="F97" s="26">
        <f>Divisions!J104</f>
        <v>2</v>
      </c>
      <c r="G97" s="133" t="s">
        <v>43</v>
      </c>
      <c r="H97" s="26">
        <f>Divisions!E104</f>
        <v>1</v>
      </c>
      <c r="I97" s="26">
        <f>Divisions!I104</f>
        <v>4.5</v>
      </c>
      <c r="J97" s="26">
        <f>Divisions!C104</f>
        <v>3</v>
      </c>
      <c r="K97" s="26">
        <f>Divisions!M104</f>
        <v>2</v>
      </c>
      <c r="L97" s="26">
        <f>Divisions!H104</f>
        <v>5.5</v>
      </c>
      <c r="M97" s="26">
        <f>Divisions!G104</f>
        <v>3.5</v>
      </c>
      <c r="N97" s="26">
        <f>Divisions!L104</f>
        <v>4</v>
      </c>
      <c r="O97" s="27">
        <f t="shared" si="19"/>
        <v>32.5</v>
      </c>
      <c r="P97" s="28">
        <f>SUM(Divisions!O104:Y104)*2</f>
        <v>11</v>
      </c>
      <c r="Q97" s="28">
        <f t="shared" si="20"/>
        <v>11</v>
      </c>
      <c r="R97" s="38"/>
      <c r="S97" s="38"/>
      <c r="T97" s="117"/>
      <c r="U97" s="38"/>
      <c r="V97" s="38"/>
      <c r="W97" s="38"/>
      <c r="X97" s="38">
        <v>3</v>
      </c>
    </row>
    <row r="98" spans="1:24" ht="15" customHeight="1" x14ac:dyDescent="0.25">
      <c r="A98" s="23">
        <f>IF(O98=O97, IF(P98=P97,"",6),6)</f>
        <v>6</v>
      </c>
      <c r="B98" s="24" t="str">
        <f>Divisions!B97</f>
        <v>410 St.-Niklaas 1</v>
      </c>
      <c r="C98" s="26">
        <f>Divisions!D97</f>
        <v>2</v>
      </c>
      <c r="D98" s="26">
        <f>Divisions!J97</f>
        <v>3.5</v>
      </c>
      <c r="E98" s="26">
        <f>Divisions!H97</f>
        <v>2.5</v>
      </c>
      <c r="F98" s="26">
        <f>Divisions!C97</f>
        <v>3.5</v>
      </c>
      <c r="G98" s="26">
        <f>Divisions!E97</f>
        <v>5</v>
      </c>
      <c r="H98" s="25" t="s">
        <v>43</v>
      </c>
      <c r="I98" s="26">
        <f>Divisions!M97</f>
        <v>3</v>
      </c>
      <c r="J98" s="26">
        <f>Divisions!G97</f>
        <v>2</v>
      </c>
      <c r="K98" s="26">
        <f>Divisions!F97</f>
        <v>1</v>
      </c>
      <c r="L98" s="26">
        <f>Divisions!L97</f>
        <v>3</v>
      </c>
      <c r="M98" s="26">
        <f>Divisions!K97</f>
        <v>3.5</v>
      </c>
      <c r="N98" s="26">
        <f>Divisions!I97</f>
        <v>3</v>
      </c>
      <c r="O98" s="27">
        <f t="shared" si="19"/>
        <v>32</v>
      </c>
      <c r="P98" s="28">
        <f>SUM(Divisions!O97:Y97)*2</f>
        <v>11</v>
      </c>
      <c r="Q98" s="28">
        <f t="shared" si="20"/>
        <v>11</v>
      </c>
      <c r="R98" s="38"/>
      <c r="S98" s="38"/>
      <c r="T98" s="117"/>
      <c r="U98" s="38"/>
      <c r="V98" s="38"/>
      <c r="W98" s="38"/>
      <c r="X98" s="38">
        <v>4</v>
      </c>
    </row>
    <row r="99" spans="1:24" ht="15" customHeight="1" x14ac:dyDescent="0.25">
      <c r="A99" s="23">
        <f>IF(O99=O98, IF(P99=P98,"",7),7)</f>
        <v>7</v>
      </c>
      <c r="B99" s="24" t="str">
        <f>Divisions!B101</f>
        <v>109 Borgerhout 2</v>
      </c>
      <c r="C99" s="26">
        <f>Divisions!H101</f>
        <v>1</v>
      </c>
      <c r="D99" s="26">
        <f>Divisions!C101</f>
        <v>3</v>
      </c>
      <c r="E99" s="26">
        <f>Divisions!L101</f>
        <v>3</v>
      </c>
      <c r="F99" s="26">
        <f>Divisions!G101</f>
        <v>2.5</v>
      </c>
      <c r="G99" s="26">
        <f>Divisions!I101</f>
        <v>1.5</v>
      </c>
      <c r="H99" s="26">
        <f>Divisions!M101</f>
        <v>3</v>
      </c>
      <c r="I99" s="25" t="s">
        <v>43</v>
      </c>
      <c r="J99" s="26">
        <f>Divisions!K101</f>
        <v>5.5</v>
      </c>
      <c r="K99" s="26">
        <f>Divisions!J101</f>
        <v>2</v>
      </c>
      <c r="L99" s="26">
        <f>Divisions!E101</f>
        <v>2</v>
      </c>
      <c r="M99" s="26">
        <f>Divisions!D101</f>
        <v>4</v>
      </c>
      <c r="N99" s="26">
        <f>Divisions!F101</f>
        <v>4.5</v>
      </c>
      <c r="O99" s="27">
        <f t="shared" si="19"/>
        <v>32</v>
      </c>
      <c r="P99" s="28">
        <f>SUM(Divisions!O101:Y101)*2</f>
        <v>9</v>
      </c>
      <c r="Q99" s="28">
        <f t="shared" si="20"/>
        <v>11</v>
      </c>
      <c r="R99" s="38"/>
      <c r="S99" s="38"/>
      <c r="T99" s="117"/>
      <c r="U99" s="38"/>
      <c r="V99" s="38"/>
      <c r="W99" s="38"/>
      <c r="X99" s="38">
        <v>8</v>
      </c>
    </row>
    <row r="100" spans="1:24" ht="15" customHeight="1" x14ac:dyDescent="0.25">
      <c r="A100" s="23">
        <f>IF(O100=O99, IF(P100=P99,"",8),8)</f>
        <v>8</v>
      </c>
      <c r="B100" s="24" t="str">
        <f>Divisions!B95</f>
        <v>166 TSM Mechelen 2</v>
      </c>
      <c r="C100" s="26">
        <f>Divisions!M95</f>
        <v>1.5</v>
      </c>
      <c r="D100" s="26">
        <f>Divisions!H95</f>
        <v>3</v>
      </c>
      <c r="E100" s="26">
        <f>Divisions!F95</f>
        <v>1.5</v>
      </c>
      <c r="F100" s="26">
        <f>Divisions!L95</f>
        <v>2.5</v>
      </c>
      <c r="G100" s="26">
        <f>Divisions!C95</f>
        <v>3</v>
      </c>
      <c r="H100" s="26">
        <f>Divisions!G95</f>
        <v>4</v>
      </c>
      <c r="I100" s="26">
        <f>Divisions!K95</f>
        <v>0.5</v>
      </c>
      <c r="J100" s="25" t="s">
        <v>43</v>
      </c>
      <c r="K100" s="26">
        <f>Divisions!D95</f>
        <v>3</v>
      </c>
      <c r="L100" s="26">
        <f>Divisions!J95</f>
        <v>4</v>
      </c>
      <c r="M100" s="26">
        <f>Divisions!I95</f>
        <v>2.5</v>
      </c>
      <c r="N100" s="26">
        <f>Divisions!E95</f>
        <v>4</v>
      </c>
      <c r="O100" s="27">
        <f t="shared" si="19"/>
        <v>29.5</v>
      </c>
      <c r="P100" s="28">
        <f>SUM(Divisions!O95:Y95)*2</f>
        <v>9</v>
      </c>
      <c r="Q100" s="28">
        <f t="shared" si="20"/>
        <v>11</v>
      </c>
      <c r="R100" s="38"/>
      <c r="S100" s="38"/>
      <c r="T100" s="117"/>
      <c r="U100" s="38"/>
      <c r="V100" s="38"/>
      <c r="W100" s="38"/>
      <c r="X100" s="38">
        <v>12</v>
      </c>
    </row>
    <row r="101" spans="1:24" ht="15" customHeight="1" x14ac:dyDescent="0.25">
      <c r="A101" s="23">
        <f>IF(O101=O100, IF(P101=P100,"",9),9)</f>
        <v>9</v>
      </c>
      <c r="B101" s="24" t="str">
        <f>Divisions!B94</f>
        <v>101 KASK 1</v>
      </c>
      <c r="C101" s="26">
        <f>Divisions!L94</f>
        <v>1.5</v>
      </c>
      <c r="D101" s="26">
        <f>Divisions!G94</f>
        <v>1.5</v>
      </c>
      <c r="E101" s="26">
        <f>Divisions!E94</f>
        <v>1.5</v>
      </c>
      <c r="F101" s="26">
        <f>Divisions!K94</f>
        <v>2</v>
      </c>
      <c r="G101" s="26">
        <f>Divisions!M94</f>
        <v>4</v>
      </c>
      <c r="H101" s="26">
        <f>Divisions!F94</f>
        <v>5</v>
      </c>
      <c r="I101" s="26">
        <f>Divisions!J94</f>
        <v>4</v>
      </c>
      <c r="J101" s="26">
        <f>Divisions!D94</f>
        <v>3</v>
      </c>
      <c r="K101" s="25" t="s">
        <v>43</v>
      </c>
      <c r="L101" s="26">
        <f>Divisions!I94</f>
        <v>1.5</v>
      </c>
      <c r="M101" s="26">
        <f>Divisions!H94</f>
        <v>3.5</v>
      </c>
      <c r="N101" s="26">
        <f>Divisions!C94</f>
        <v>1.5</v>
      </c>
      <c r="O101" s="27">
        <f t="shared" si="19"/>
        <v>29</v>
      </c>
      <c r="P101" s="28">
        <f>SUM(Divisions!O94:Y94)*2</f>
        <v>9</v>
      </c>
      <c r="Q101" s="28">
        <f t="shared" si="20"/>
        <v>11</v>
      </c>
      <c r="R101" s="38"/>
      <c r="S101" s="38"/>
      <c r="T101" s="117"/>
      <c r="U101" s="38"/>
      <c r="V101" s="38"/>
      <c r="W101" s="38"/>
      <c r="X101" s="38">
        <v>9</v>
      </c>
    </row>
    <row r="102" spans="1:24" ht="15" customHeight="1" x14ac:dyDescent="0.25">
      <c r="A102" s="23">
        <f>IF(O102=O101, IF(P102=P101,"",10),10)</f>
        <v>10</v>
      </c>
      <c r="B102" s="24" t="str">
        <f>Divisions!B100</f>
        <v>143 Boey Temse 2</v>
      </c>
      <c r="C102" s="26">
        <f>Divisions!G100</f>
        <v>0</v>
      </c>
      <c r="D102" s="26">
        <f>Divisions!M100</f>
        <v>5</v>
      </c>
      <c r="E102" s="26">
        <f>Divisions!K100</f>
        <v>1.5</v>
      </c>
      <c r="F102" s="26">
        <f>Divisions!F100</f>
        <v>0.5</v>
      </c>
      <c r="G102" s="26">
        <f>Divisions!H100</f>
        <v>0.5</v>
      </c>
      <c r="H102" s="26">
        <f>Divisions!L100</f>
        <v>3</v>
      </c>
      <c r="I102" s="26">
        <f>Divisions!E100</f>
        <v>4</v>
      </c>
      <c r="J102" s="26">
        <f>Divisions!J100</f>
        <v>2</v>
      </c>
      <c r="K102" s="26">
        <f>Divisions!I100</f>
        <v>4.5</v>
      </c>
      <c r="L102" s="133" t="s">
        <v>43</v>
      </c>
      <c r="M102" s="26">
        <f>Divisions!C100</f>
        <v>3</v>
      </c>
      <c r="N102" s="26">
        <f>Divisions!D100</f>
        <v>3</v>
      </c>
      <c r="O102" s="27">
        <f t="shared" si="19"/>
        <v>27</v>
      </c>
      <c r="P102" s="28">
        <f>SUM(Divisions!O100:Y100)*2</f>
        <v>9</v>
      </c>
      <c r="Q102" s="28">
        <f t="shared" si="20"/>
        <v>11</v>
      </c>
      <c r="R102" s="38"/>
      <c r="S102" s="38"/>
      <c r="T102" s="117"/>
      <c r="U102" s="38"/>
      <c r="V102" s="38"/>
      <c r="W102" s="38"/>
      <c r="X102" s="38">
        <v>2</v>
      </c>
    </row>
    <row r="103" spans="1:24" ht="15" customHeight="1" x14ac:dyDescent="0.25">
      <c r="A103" s="23">
        <f>IF(O103=O102, IF(P103=P102,"",11),11)</f>
        <v>11</v>
      </c>
      <c r="B103" s="24" t="str">
        <f>Divisions!B99</f>
        <v>114 Mechelen 2</v>
      </c>
      <c r="C103" s="26">
        <f>Divisions!F99</f>
        <v>1.5</v>
      </c>
      <c r="D103" s="26">
        <f>Divisions!L99</f>
        <v>2.5</v>
      </c>
      <c r="E103" s="26">
        <f>Divisions!J99</f>
        <v>3.5</v>
      </c>
      <c r="F103" s="26">
        <f>Divisions!E99</f>
        <v>2</v>
      </c>
      <c r="G103" s="26">
        <f>Divisions!G99</f>
        <v>2.5</v>
      </c>
      <c r="H103" s="26">
        <f>Divisions!K99</f>
        <v>2.5</v>
      </c>
      <c r="I103" s="26">
        <f>Divisions!D99</f>
        <v>2</v>
      </c>
      <c r="J103" s="26">
        <f>Divisions!I99</f>
        <v>3.5</v>
      </c>
      <c r="K103" s="26">
        <f>Divisions!H99</f>
        <v>2.5</v>
      </c>
      <c r="L103" s="26">
        <f>Divisions!C99</f>
        <v>3</v>
      </c>
      <c r="M103" s="25" t="s">
        <v>43</v>
      </c>
      <c r="N103" s="26">
        <f>Divisions!M99</f>
        <v>3.5</v>
      </c>
      <c r="O103" s="27">
        <f t="shared" si="19"/>
        <v>29</v>
      </c>
      <c r="P103" s="28">
        <f>SUM(Divisions!O99:Y99)*2</f>
        <v>7</v>
      </c>
      <c r="Q103" s="28">
        <f t="shared" si="20"/>
        <v>11</v>
      </c>
      <c r="R103" s="38"/>
      <c r="S103" s="38"/>
      <c r="T103" s="117"/>
      <c r="U103" s="38"/>
      <c r="V103" s="38"/>
      <c r="W103" s="38"/>
      <c r="X103" s="38">
        <v>10</v>
      </c>
    </row>
    <row r="104" spans="1:24" ht="15" customHeight="1" thickBot="1" x14ac:dyDescent="0.3">
      <c r="A104" s="29" t="str">
        <f>IF(O104=O103, IF(P104=P103,"",12),12)</f>
        <v/>
      </c>
      <c r="B104" s="30" t="str">
        <f>Divisions!B105</f>
        <v>132 SK Oude-God 1</v>
      </c>
      <c r="C104" s="31">
        <f>Divisions!J105</f>
        <v>1.5</v>
      </c>
      <c r="D104" s="31">
        <f>Divisions!K105</f>
        <v>2</v>
      </c>
      <c r="E104" s="31">
        <f>Divisions!G105</f>
        <v>3</v>
      </c>
      <c r="F104" s="31">
        <f>Divisions!H105</f>
        <v>4</v>
      </c>
      <c r="G104" s="31">
        <f>Divisions!L105</f>
        <v>2</v>
      </c>
      <c r="H104" s="31">
        <f>Divisions!I105</f>
        <v>3</v>
      </c>
      <c r="I104" s="31">
        <f>Divisions!F105</f>
        <v>1.5</v>
      </c>
      <c r="J104" s="31">
        <f>Divisions!E105</f>
        <v>2</v>
      </c>
      <c r="K104" s="31">
        <f>Divisions!C105</f>
        <v>4.5</v>
      </c>
      <c r="L104" s="31">
        <f>Divisions!D105</f>
        <v>3</v>
      </c>
      <c r="M104" s="31">
        <f>Divisions!M105</f>
        <v>2.5</v>
      </c>
      <c r="N104" s="32" t="s">
        <v>43</v>
      </c>
      <c r="O104" s="33">
        <f t="shared" si="19"/>
        <v>29</v>
      </c>
      <c r="P104" s="34">
        <f>SUM(Divisions!O105:Y105)*2</f>
        <v>7</v>
      </c>
      <c r="Q104" s="34">
        <f t="shared" si="20"/>
        <v>11</v>
      </c>
      <c r="R104" s="38"/>
      <c r="S104" s="38"/>
      <c r="T104" s="117"/>
      <c r="U104" s="38"/>
      <c r="V104" s="38"/>
      <c r="W104" s="38"/>
      <c r="X104" s="38">
        <v>11</v>
      </c>
    </row>
    <row r="105" spans="1:24" ht="15" customHeight="1" thickTop="1" x14ac:dyDescent="0.25">
      <c r="A105" s="84"/>
      <c r="B105" s="35"/>
      <c r="C105" s="36"/>
      <c r="D105" s="36"/>
      <c r="E105" s="36"/>
      <c r="F105" s="36"/>
      <c r="G105" s="36"/>
      <c r="H105" s="36"/>
      <c r="I105" s="36"/>
      <c r="J105" s="36"/>
      <c r="K105" s="36"/>
      <c r="L105" s="36"/>
      <c r="M105" s="36"/>
      <c r="N105" s="36"/>
      <c r="O105" s="37"/>
      <c r="P105" s="38"/>
      <c r="Q105" s="38"/>
      <c r="R105" s="38"/>
      <c r="S105" s="38"/>
      <c r="T105" s="117"/>
      <c r="U105" s="38"/>
      <c r="V105" s="38"/>
      <c r="W105" s="38"/>
      <c r="X105" s="38"/>
    </row>
    <row r="106" spans="1:24" ht="15" customHeight="1" thickBot="1" x14ac:dyDescent="0.3">
      <c r="A106" s="14"/>
      <c r="B106" s="15" t="str">
        <f>Divisions!$B107</f>
        <v>Afdeling/Division 4A</v>
      </c>
      <c r="C106" s="16"/>
      <c r="D106" s="16"/>
      <c r="E106" s="16"/>
      <c r="F106" s="16"/>
      <c r="G106" s="16"/>
      <c r="H106" s="16"/>
      <c r="I106" s="16"/>
      <c r="J106" s="16"/>
      <c r="K106" s="16"/>
      <c r="L106" s="16"/>
      <c r="M106" s="16"/>
      <c r="N106" s="16"/>
      <c r="O106" s="17"/>
      <c r="P106" s="17"/>
      <c r="Q106" s="17"/>
      <c r="R106" s="17"/>
      <c r="S106" s="17"/>
      <c r="T106" s="115"/>
      <c r="U106" s="17"/>
      <c r="V106" s="17"/>
      <c r="W106" s="17"/>
      <c r="X106" s="17"/>
    </row>
    <row r="107" spans="1:24" ht="15" customHeight="1" thickTop="1" thickBot="1" x14ac:dyDescent="0.3">
      <c r="A107" s="18" t="s">
        <v>39</v>
      </c>
      <c r="B107" s="19" t="s">
        <v>40</v>
      </c>
      <c r="C107" s="20">
        <f t="shared" ref="C107:N107" si="21">MATCH("XX",C108:C119,0)</f>
        <v>1</v>
      </c>
      <c r="D107" s="20">
        <f t="shared" si="21"/>
        <v>2</v>
      </c>
      <c r="E107" s="20">
        <f t="shared" si="21"/>
        <v>3</v>
      </c>
      <c r="F107" s="20">
        <f t="shared" si="21"/>
        <v>4</v>
      </c>
      <c r="G107" s="20">
        <f t="shared" si="21"/>
        <v>5</v>
      </c>
      <c r="H107" s="20">
        <f t="shared" si="21"/>
        <v>6</v>
      </c>
      <c r="I107" s="20">
        <f t="shared" si="21"/>
        <v>7</v>
      </c>
      <c r="J107" s="20">
        <f t="shared" si="21"/>
        <v>8</v>
      </c>
      <c r="K107" s="20">
        <f t="shared" si="21"/>
        <v>9</v>
      </c>
      <c r="L107" s="20">
        <f t="shared" si="21"/>
        <v>10</v>
      </c>
      <c r="M107" s="20">
        <f t="shared" si="21"/>
        <v>11</v>
      </c>
      <c r="N107" s="20">
        <f t="shared" si="21"/>
        <v>12</v>
      </c>
      <c r="O107" s="21" t="s">
        <v>41</v>
      </c>
      <c r="P107" s="22" t="s">
        <v>42</v>
      </c>
      <c r="Q107" s="22" t="s">
        <v>47</v>
      </c>
      <c r="R107" s="43"/>
      <c r="S107" s="43"/>
      <c r="T107" s="116"/>
      <c r="U107" s="43"/>
      <c r="V107" s="43"/>
      <c r="W107" s="43"/>
      <c r="X107" s="43"/>
    </row>
    <row r="108" spans="1:24" ht="15" customHeight="1" x14ac:dyDescent="0.25">
      <c r="A108" s="23">
        <v>1</v>
      </c>
      <c r="B108" s="24" t="str">
        <f>Divisions!B111</f>
        <v>511 Echiquier Centre 1</v>
      </c>
      <c r="C108" s="25" t="s">
        <v>43</v>
      </c>
      <c r="D108" s="26">
        <f>Divisions!C111</f>
        <v>2.5</v>
      </c>
      <c r="E108" s="26">
        <f>Divisions!K111</f>
        <v>3</v>
      </c>
      <c r="F108" s="26">
        <f>Divisions!J111</f>
        <v>2.5</v>
      </c>
      <c r="G108" s="26">
        <f>Divisions!M111</f>
        <v>2</v>
      </c>
      <c r="H108" s="26">
        <f>Divisions!D111</f>
        <v>2</v>
      </c>
      <c r="I108" s="26">
        <f>Divisions!H111</f>
        <v>1.5</v>
      </c>
      <c r="J108" s="26">
        <f>Divisions!E111</f>
        <v>3.5</v>
      </c>
      <c r="K108" s="26">
        <f>Divisions!F111</f>
        <v>3</v>
      </c>
      <c r="L108" s="26">
        <f>Divisions!L111</f>
        <v>2.5</v>
      </c>
      <c r="M108" s="26">
        <f>Divisions!I111</f>
        <v>3.5</v>
      </c>
      <c r="N108" s="26">
        <f>Divisions!G111</f>
        <v>4</v>
      </c>
      <c r="O108" s="27">
        <f t="shared" ref="O108:O119" si="22">SUM(C108:N108)</f>
        <v>30</v>
      </c>
      <c r="P108" s="28">
        <f>SUM(Divisions!O111:Y111)*2</f>
        <v>18</v>
      </c>
      <c r="Q108" s="28">
        <f t="shared" ref="Q108:Q119" si="23">COUNT(C108:N108)</f>
        <v>11</v>
      </c>
      <c r="R108" s="38"/>
      <c r="S108" s="38"/>
      <c r="T108" s="117"/>
      <c r="U108" s="38"/>
      <c r="V108" s="38"/>
      <c r="W108" s="38"/>
      <c r="X108" s="38">
        <v>9</v>
      </c>
    </row>
    <row r="109" spans="1:24" ht="15" customHeight="1" x14ac:dyDescent="0.25">
      <c r="A109" s="23">
        <f>IF(O109=O108, IF(P109=P108,"",2),2)</f>
        <v>2</v>
      </c>
      <c r="B109" s="24" t="str">
        <f>Divisions!B118</f>
        <v>961 Braine Echecs 1</v>
      </c>
      <c r="C109" s="26">
        <f>Divisions!C118</f>
        <v>1.5</v>
      </c>
      <c r="D109" s="133" t="s">
        <v>43</v>
      </c>
      <c r="E109" s="26">
        <f>Divisions!G118</f>
        <v>2</v>
      </c>
      <c r="F109" s="26">
        <f>Divisions!F118</f>
        <v>3</v>
      </c>
      <c r="G109" s="26">
        <f>Divisions!I118</f>
        <v>1</v>
      </c>
      <c r="H109" s="26">
        <f>Divisions!K118</f>
        <v>3</v>
      </c>
      <c r="I109" s="26">
        <f>Divisions!D118</f>
        <v>2.5</v>
      </c>
      <c r="J109" s="26">
        <f>Divisions!L118</f>
        <v>3</v>
      </c>
      <c r="K109" s="26">
        <f>Divisions!M118</f>
        <v>4</v>
      </c>
      <c r="L109" s="26">
        <f>Divisions!H118</f>
        <v>4</v>
      </c>
      <c r="M109" s="26">
        <f>Divisions!E118</f>
        <v>2</v>
      </c>
      <c r="N109" s="26">
        <f>Divisions!J118</f>
        <v>2.5</v>
      </c>
      <c r="O109" s="27">
        <f t="shared" si="22"/>
        <v>28.5</v>
      </c>
      <c r="P109" s="28">
        <f>SUM(Divisions!O118:Y118)*2</f>
        <v>16</v>
      </c>
      <c r="Q109" s="28">
        <f t="shared" si="23"/>
        <v>11</v>
      </c>
      <c r="R109" s="38"/>
      <c r="S109" s="38"/>
      <c r="T109" s="117"/>
      <c r="U109" s="38"/>
      <c r="V109" s="38"/>
      <c r="W109" s="38"/>
      <c r="X109" s="38">
        <v>2</v>
      </c>
    </row>
    <row r="110" spans="1:24" ht="15" customHeight="1" x14ac:dyDescent="0.25">
      <c r="A110" s="23">
        <f>IF(O110=O109, IF(P110=P109,"",3),3)</f>
        <v>3</v>
      </c>
      <c r="B110" s="24" t="str">
        <f>Divisions!B115</f>
        <v>902 CE Sambrevillois 1</v>
      </c>
      <c r="C110" s="26">
        <f>Divisions!K115</f>
        <v>1</v>
      </c>
      <c r="D110" s="26">
        <f>Divisions!G115</f>
        <v>2</v>
      </c>
      <c r="E110" s="133" t="s">
        <v>43</v>
      </c>
      <c r="F110" s="26">
        <f>Divisions!C115</f>
        <v>1.5</v>
      </c>
      <c r="G110" s="26">
        <f>Divisions!F115</f>
        <v>2.5</v>
      </c>
      <c r="H110" s="26">
        <f>Divisions!H115</f>
        <v>2</v>
      </c>
      <c r="I110" s="26">
        <f>Divisions!L115</f>
        <v>2.5</v>
      </c>
      <c r="J110" s="26">
        <f>Divisions!I115</f>
        <v>2.5</v>
      </c>
      <c r="K110" s="26">
        <f>Divisions!J115</f>
        <v>4</v>
      </c>
      <c r="L110" s="26">
        <f>Divisions!E115</f>
        <v>3</v>
      </c>
      <c r="M110" s="26">
        <f>Divisions!M115</f>
        <v>2</v>
      </c>
      <c r="N110" s="26">
        <f>Divisions!D115</f>
        <v>3.5</v>
      </c>
      <c r="O110" s="27">
        <f t="shared" si="22"/>
        <v>26.5</v>
      </c>
      <c r="P110" s="28">
        <f>SUM(Divisions!O115:Y115)*2</f>
        <v>15</v>
      </c>
      <c r="Q110" s="28">
        <f t="shared" si="23"/>
        <v>11</v>
      </c>
      <c r="R110" s="38"/>
      <c r="S110" s="38"/>
      <c r="T110" s="117"/>
      <c r="U110" s="38"/>
      <c r="V110" s="38"/>
      <c r="W110" s="38"/>
      <c r="X110" s="38">
        <v>12</v>
      </c>
    </row>
    <row r="111" spans="1:24" ht="15" customHeight="1" x14ac:dyDescent="0.25">
      <c r="A111" s="23">
        <f>IF(O111=O110, IF(P111=P110,"",4),4)</f>
        <v>4</v>
      </c>
      <c r="B111" s="24" t="str">
        <f>Divisions!B114</f>
        <v>601 CRELEL Liège 3</v>
      </c>
      <c r="C111" s="26">
        <f>Divisions!J114</f>
        <v>1.5</v>
      </c>
      <c r="D111" s="26">
        <f>Divisions!F114</f>
        <v>1</v>
      </c>
      <c r="E111" s="26">
        <f>Divisions!C114</f>
        <v>2.5</v>
      </c>
      <c r="F111" s="25" t="s">
        <v>43</v>
      </c>
      <c r="G111" s="26">
        <f>Divisions!E114</f>
        <v>1.5</v>
      </c>
      <c r="H111" s="26">
        <f>Divisions!G114</f>
        <v>2</v>
      </c>
      <c r="I111" s="26">
        <f>Divisions!K114</f>
        <v>4</v>
      </c>
      <c r="J111" s="26">
        <f>Divisions!H114</f>
        <v>1</v>
      </c>
      <c r="K111" s="26">
        <f>Divisions!I114</f>
        <v>4</v>
      </c>
      <c r="L111" s="26">
        <f>Divisions!D114</f>
        <v>2.5</v>
      </c>
      <c r="M111" s="26">
        <f>Divisions!L114</f>
        <v>3</v>
      </c>
      <c r="N111" s="26">
        <f>Divisions!M114</f>
        <v>4</v>
      </c>
      <c r="O111" s="27">
        <f t="shared" si="22"/>
        <v>27</v>
      </c>
      <c r="P111" s="28">
        <f>SUM(Divisions!O114:Y114)*2</f>
        <v>13</v>
      </c>
      <c r="Q111" s="28">
        <f t="shared" si="23"/>
        <v>11</v>
      </c>
      <c r="R111" s="38"/>
      <c r="S111" s="38"/>
      <c r="T111" s="117"/>
      <c r="U111" s="38"/>
      <c r="V111" s="38"/>
      <c r="W111" s="38"/>
      <c r="X111" s="38">
        <v>10</v>
      </c>
    </row>
    <row r="112" spans="1:24" ht="15" customHeight="1" x14ac:dyDescent="0.25">
      <c r="A112" s="23">
        <f>IF(O112=O111, IF(P112=P111,"",5),5)</f>
        <v>5</v>
      </c>
      <c r="B112" s="24" t="str">
        <f>Divisions!B117</f>
        <v>525 CELB Anderlues 1</v>
      </c>
      <c r="C112" s="26">
        <f>Divisions!M117</f>
        <v>2</v>
      </c>
      <c r="D112" s="26">
        <f>Divisions!I117</f>
        <v>3</v>
      </c>
      <c r="E112" s="26">
        <f>Divisions!F117</f>
        <v>1.5</v>
      </c>
      <c r="F112" s="26">
        <f>Divisions!E117</f>
        <v>2.5</v>
      </c>
      <c r="G112" s="25" t="s">
        <v>43</v>
      </c>
      <c r="H112" s="26">
        <f>Divisions!J117</f>
        <v>2</v>
      </c>
      <c r="I112" s="26">
        <f>Divisions!C117</f>
        <v>1.5</v>
      </c>
      <c r="J112" s="26">
        <f>Divisions!K117</f>
        <v>4</v>
      </c>
      <c r="K112" s="26">
        <f>Divisions!L117</f>
        <v>2</v>
      </c>
      <c r="L112" s="26">
        <f>Divisions!G117</f>
        <v>2.5</v>
      </c>
      <c r="M112" s="26">
        <f>Divisions!D117</f>
        <v>2</v>
      </c>
      <c r="N112" s="26">
        <f>Divisions!H117</f>
        <v>2</v>
      </c>
      <c r="O112" s="27">
        <f t="shared" si="22"/>
        <v>25</v>
      </c>
      <c r="P112" s="28">
        <f>SUM(Divisions!O117:Y117)*2</f>
        <v>13</v>
      </c>
      <c r="Q112" s="28">
        <f t="shared" si="23"/>
        <v>11</v>
      </c>
      <c r="R112" s="38"/>
      <c r="S112" s="38"/>
      <c r="T112" s="117"/>
      <c r="U112" s="38"/>
      <c r="V112" s="38"/>
      <c r="W112" s="38"/>
      <c r="X112" s="38">
        <v>11</v>
      </c>
    </row>
    <row r="113" spans="1:24" ht="15" customHeight="1" x14ac:dyDescent="0.25">
      <c r="A113" s="23">
        <f>IF(O113=O112, IF(P113=P112,"",6),6)</f>
        <v>6</v>
      </c>
      <c r="B113" s="24" t="str">
        <f>Divisions!B119</f>
        <v>551 HCC Jurbise 1</v>
      </c>
      <c r="C113" s="26">
        <f>Divisions!D119</f>
        <v>2</v>
      </c>
      <c r="D113" s="26">
        <f>Divisions!K119</f>
        <v>1</v>
      </c>
      <c r="E113" s="26">
        <f>Divisions!H119</f>
        <v>2</v>
      </c>
      <c r="F113" s="26">
        <f>Divisions!G119</f>
        <v>2</v>
      </c>
      <c r="G113" s="26">
        <f>Divisions!J119</f>
        <v>2</v>
      </c>
      <c r="H113" s="25" t="s">
        <v>43</v>
      </c>
      <c r="I113" s="26">
        <f>Divisions!E119</f>
        <v>2.5</v>
      </c>
      <c r="J113" s="26">
        <f>Divisions!M119</f>
        <v>1</v>
      </c>
      <c r="K113" s="26">
        <f>Divisions!C119</f>
        <v>2</v>
      </c>
      <c r="L113" s="26">
        <f>Divisions!I119</f>
        <v>2.5</v>
      </c>
      <c r="M113" s="26">
        <f>Divisions!F119</f>
        <v>3.5</v>
      </c>
      <c r="N113" s="26">
        <f>Divisions!L119</f>
        <v>4</v>
      </c>
      <c r="O113" s="27">
        <f t="shared" si="22"/>
        <v>24.5</v>
      </c>
      <c r="P113" s="28">
        <f>SUM(Divisions!O119:Y119)*2</f>
        <v>13</v>
      </c>
      <c r="Q113" s="28">
        <f t="shared" si="23"/>
        <v>11</v>
      </c>
      <c r="R113" s="38"/>
      <c r="S113" s="38"/>
      <c r="T113" s="117"/>
      <c r="U113" s="38"/>
      <c r="V113" s="38"/>
      <c r="W113" s="38"/>
      <c r="X113" s="38">
        <v>5</v>
      </c>
    </row>
    <row r="114" spans="1:24" ht="15" customHeight="1" x14ac:dyDescent="0.25">
      <c r="A114" s="23">
        <f>IF(O114=O113, IF(P114=P113,"",7),7)</f>
        <v>7</v>
      </c>
      <c r="B114" s="24" t="str">
        <f>Divisions!B112</f>
        <v>548 Caissa Europe 2</v>
      </c>
      <c r="C114" s="26">
        <f>Divisions!H112</f>
        <v>2.5</v>
      </c>
      <c r="D114" s="26">
        <f>Divisions!D112</f>
        <v>1.5</v>
      </c>
      <c r="E114" s="26">
        <f>Divisions!L112</f>
        <v>1.5</v>
      </c>
      <c r="F114" s="26">
        <f>Divisions!K112</f>
        <v>0</v>
      </c>
      <c r="G114" s="26">
        <f>Divisions!C112</f>
        <v>2.5</v>
      </c>
      <c r="H114" s="26">
        <f>Divisions!E112</f>
        <v>1.5</v>
      </c>
      <c r="I114" s="25" t="s">
        <v>43</v>
      </c>
      <c r="J114" s="26">
        <f>Divisions!F112</f>
        <v>2</v>
      </c>
      <c r="K114" s="26">
        <f>Divisions!G112</f>
        <v>2.5</v>
      </c>
      <c r="L114" s="26">
        <f>Divisions!M112</f>
        <v>0.5</v>
      </c>
      <c r="M114" s="26">
        <f>Divisions!J112</f>
        <v>2.5</v>
      </c>
      <c r="N114" s="26">
        <f>Divisions!I112</f>
        <v>2.5</v>
      </c>
      <c r="O114" s="27">
        <f t="shared" si="22"/>
        <v>19.5</v>
      </c>
      <c r="P114" s="28">
        <f>SUM(Divisions!O112:Y112)*2</f>
        <v>11</v>
      </c>
      <c r="Q114" s="28">
        <f t="shared" si="23"/>
        <v>11</v>
      </c>
      <c r="R114" s="38"/>
      <c r="S114" s="38"/>
      <c r="T114" s="117"/>
      <c r="U114" s="38"/>
      <c r="V114" s="38"/>
      <c r="W114" s="38"/>
      <c r="X114" s="38">
        <v>6</v>
      </c>
    </row>
    <row r="115" spans="1:24" ht="15" customHeight="1" x14ac:dyDescent="0.25">
      <c r="A115" s="23">
        <f>IF(O115=O114, IF(P115=P114,"",8),8)</f>
        <v>8</v>
      </c>
      <c r="B115" s="24" t="str">
        <f>Divisions!B109</f>
        <v>901 Namur Echecs 3</v>
      </c>
      <c r="C115" s="26">
        <f>Divisions!E109</f>
        <v>0.5</v>
      </c>
      <c r="D115" s="26">
        <f>Divisions!L109</f>
        <v>1</v>
      </c>
      <c r="E115" s="26">
        <f>Divisions!I109</f>
        <v>1.5</v>
      </c>
      <c r="F115" s="26">
        <f>Divisions!H109</f>
        <v>3</v>
      </c>
      <c r="G115" s="26">
        <f>Divisions!K109</f>
        <v>0</v>
      </c>
      <c r="H115" s="26">
        <f>Divisions!M109</f>
        <v>3</v>
      </c>
      <c r="I115" s="26">
        <f>Divisions!F109</f>
        <v>2</v>
      </c>
      <c r="J115" s="25" t="s">
        <v>43</v>
      </c>
      <c r="K115" s="26">
        <f>Divisions!D109</f>
        <v>2</v>
      </c>
      <c r="L115" s="26">
        <f>Divisions!J109</f>
        <v>0.5</v>
      </c>
      <c r="M115" s="26">
        <f>Divisions!G109</f>
        <v>2</v>
      </c>
      <c r="N115" s="26">
        <f>Divisions!C109</f>
        <v>4</v>
      </c>
      <c r="O115" s="27">
        <f t="shared" si="22"/>
        <v>19.5</v>
      </c>
      <c r="P115" s="28">
        <f>SUM(Divisions!O109:Y109)*2</f>
        <v>9</v>
      </c>
      <c r="Q115" s="28">
        <f t="shared" si="23"/>
        <v>11</v>
      </c>
      <c r="R115" s="38"/>
      <c r="S115" s="38"/>
      <c r="T115" s="117"/>
      <c r="U115" s="38"/>
      <c r="V115" s="38"/>
      <c r="W115" s="38"/>
      <c r="X115" s="38">
        <v>8</v>
      </c>
    </row>
    <row r="116" spans="1:24" ht="15" customHeight="1" x14ac:dyDescent="0.25">
      <c r="A116" s="23">
        <f>IF(O116=O115, IF(P116=P115,"",9),9)</f>
        <v>9</v>
      </c>
      <c r="B116" s="24" t="str">
        <f>Divisions!B110</f>
        <v>278 Pantin 2</v>
      </c>
      <c r="C116" s="26">
        <f>Divisions!F110</f>
        <v>1</v>
      </c>
      <c r="D116" s="26">
        <f>Divisions!M110</f>
        <v>0</v>
      </c>
      <c r="E116" s="26">
        <f>Divisions!J110</f>
        <v>0</v>
      </c>
      <c r="F116" s="26">
        <f>Divisions!I110</f>
        <v>0</v>
      </c>
      <c r="G116" s="26">
        <f>Divisions!L110</f>
        <v>2</v>
      </c>
      <c r="H116" s="26">
        <f>Divisions!C110</f>
        <v>2</v>
      </c>
      <c r="I116" s="26">
        <f>Divisions!G110</f>
        <v>1.5</v>
      </c>
      <c r="J116" s="26">
        <f>Divisions!D110</f>
        <v>2</v>
      </c>
      <c r="K116" s="25" t="s">
        <v>43</v>
      </c>
      <c r="L116" s="26">
        <f>Divisions!K110</f>
        <v>3.5</v>
      </c>
      <c r="M116" s="26">
        <f>Divisions!H110</f>
        <v>2.5</v>
      </c>
      <c r="N116" s="26">
        <f>Divisions!E110</f>
        <v>3.5</v>
      </c>
      <c r="O116" s="27">
        <f t="shared" si="22"/>
        <v>18</v>
      </c>
      <c r="P116" s="28">
        <f>SUM(Divisions!O110:Y110)*2</f>
        <v>9</v>
      </c>
      <c r="Q116" s="28">
        <f t="shared" si="23"/>
        <v>11</v>
      </c>
      <c r="R116" s="38"/>
      <c r="S116" s="38"/>
      <c r="T116" s="117"/>
      <c r="U116" s="38"/>
      <c r="V116" s="38"/>
      <c r="W116" s="38"/>
      <c r="X116" s="38">
        <v>1</v>
      </c>
    </row>
    <row r="117" spans="1:24" ht="15" customHeight="1" x14ac:dyDescent="0.25">
      <c r="A117" s="23">
        <f>IF(O117=O116, IF(P117=P116,"",10),10)</f>
        <v>10</v>
      </c>
      <c r="B117" s="24" t="str">
        <f>Divisions!B116</f>
        <v>952 Wavre 2</v>
      </c>
      <c r="C117" s="26">
        <f>Divisions!L116</f>
        <v>1.5</v>
      </c>
      <c r="D117" s="26">
        <f>Divisions!H116</f>
        <v>0</v>
      </c>
      <c r="E117" s="26">
        <f>Divisions!E116</f>
        <v>1</v>
      </c>
      <c r="F117" s="26">
        <f>Divisions!D116</f>
        <v>1.5</v>
      </c>
      <c r="G117" s="26">
        <f>Divisions!G116</f>
        <v>1.5</v>
      </c>
      <c r="H117" s="26">
        <f>Divisions!I116</f>
        <v>1.5</v>
      </c>
      <c r="I117" s="26">
        <f>Divisions!M116</f>
        <v>3.5</v>
      </c>
      <c r="J117" s="26">
        <f>Divisions!J116</f>
        <v>3.5</v>
      </c>
      <c r="K117" s="26">
        <f>Divisions!K116</f>
        <v>0.5</v>
      </c>
      <c r="L117" s="133" t="s">
        <v>43</v>
      </c>
      <c r="M117" s="26">
        <f>Divisions!C116</f>
        <v>3</v>
      </c>
      <c r="N117" s="26">
        <f>Divisions!F116</f>
        <v>2</v>
      </c>
      <c r="O117" s="27">
        <f t="shared" si="22"/>
        <v>19.5</v>
      </c>
      <c r="P117" s="28">
        <f>SUM(Divisions!O116:Y116)*2</f>
        <v>7</v>
      </c>
      <c r="Q117" s="28">
        <f t="shared" si="23"/>
        <v>11</v>
      </c>
      <c r="R117" s="38"/>
      <c r="S117" s="38"/>
      <c r="T117" s="117"/>
      <c r="U117" s="38"/>
      <c r="V117" s="38"/>
      <c r="W117" s="38"/>
      <c r="X117" s="38">
        <v>3</v>
      </c>
    </row>
    <row r="118" spans="1:24" ht="15" customHeight="1" x14ac:dyDescent="0.25">
      <c r="A118" s="23">
        <f>IF(O118=O117, IF(P118=P117,"",11),11)</f>
        <v>11</v>
      </c>
      <c r="B118" s="24" t="str">
        <f>Divisions!B113</f>
        <v>228 Dworp 2</v>
      </c>
      <c r="C118" s="26">
        <f>Divisions!I113</f>
        <v>0.5</v>
      </c>
      <c r="D118" s="26">
        <f>Divisions!E113</f>
        <v>2</v>
      </c>
      <c r="E118" s="26">
        <f>Divisions!M113</f>
        <v>2</v>
      </c>
      <c r="F118" s="26">
        <f>Divisions!L113</f>
        <v>1</v>
      </c>
      <c r="G118" s="26">
        <f>Divisions!D113</f>
        <v>2</v>
      </c>
      <c r="H118" s="26">
        <f>Divisions!F113</f>
        <v>0.5</v>
      </c>
      <c r="I118" s="26">
        <f>Divisions!J113</f>
        <v>1.5</v>
      </c>
      <c r="J118" s="26">
        <f>Divisions!G113</f>
        <v>2</v>
      </c>
      <c r="K118" s="26">
        <f>Divisions!H113</f>
        <v>1.5</v>
      </c>
      <c r="L118" s="26">
        <f>Divisions!C113</f>
        <v>1</v>
      </c>
      <c r="M118" s="25" t="s">
        <v>43</v>
      </c>
      <c r="N118" s="26">
        <f>Divisions!K113</f>
        <v>2</v>
      </c>
      <c r="O118" s="27">
        <f t="shared" si="22"/>
        <v>16</v>
      </c>
      <c r="P118" s="28">
        <f>SUM(Divisions!O113:Y113)*2</f>
        <v>5</v>
      </c>
      <c r="Q118" s="28">
        <f t="shared" si="23"/>
        <v>11</v>
      </c>
      <c r="R118" s="38"/>
      <c r="S118" s="38"/>
      <c r="T118" s="117"/>
      <c r="U118" s="38"/>
      <c r="V118" s="38"/>
      <c r="W118" s="38"/>
      <c r="X118" s="38">
        <v>4</v>
      </c>
    </row>
    <row r="119" spans="1:24" ht="15" customHeight="1" thickBot="1" x14ac:dyDescent="0.3">
      <c r="A119" s="29">
        <f>IF(O119=O118, IF(P119=P118,"",12),12)</f>
        <v>12</v>
      </c>
      <c r="B119" s="30" t="str">
        <f>Divisions!B120</f>
        <v>514 Montigny-Fontaine 2</v>
      </c>
      <c r="C119" s="31">
        <f>Divisions!G120</f>
        <v>0</v>
      </c>
      <c r="D119" s="31">
        <f>Divisions!J120</f>
        <v>1.5</v>
      </c>
      <c r="E119" s="31">
        <f>Divisions!D120</f>
        <v>0.5</v>
      </c>
      <c r="F119" s="31">
        <f>Divisions!M120</f>
        <v>0</v>
      </c>
      <c r="G119" s="31">
        <f>Divisions!H120</f>
        <v>2</v>
      </c>
      <c r="H119" s="31">
        <f>Divisions!L120</f>
        <v>0</v>
      </c>
      <c r="I119" s="31">
        <f>Divisions!I120</f>
        <v>1.5</v>
      </c>
      <c r="J119" s="31">
        <f>Divisions!C120</f>
        <v>0</v>
      </c>
      <c r="K119" s="31">
        <f>Divisions!E120</f>
        <v>0.5</v>
      </c>
      <c r="L119" s="31">
        <f>Divisions!F120</f>
        <v>2</v>
      </c>
      <c r="M119" s="31">
        <f>Divisions!K120</f>
        <v>2</v>
      </c>
      <c r="N119" s="32" t="s">
        <v>43</v>
      </c>
      <c r="O119" s="33">
        <f t="shared" si="22"/>
        <v>10</v>
      </c>
      <c r="P119" s="34">
        <f>SUM(Divisions!O120:Y120)*2</f>
        <v>3</v>
      </c>
      <c r="Q119" s="34">
        <f t="shared" si="23"/>
        <v>11</v>
      </c>
      <c r="R119" s="38"/>
      <c r="S119" s="38"/>
      <c r="T119" s="117"/>
      <c r="U119" s="38"/>
      <c r="V119" s="38"/>
      <c r="W119" s="38"/>
      <c r="X119" s="38">
        <v>7</v>
      </c>
    </row>
    <row r="120" spans="1:24" ht="15" customHeight="1" thickTop="1" x14ac:dyDescent="0.25">
      <c r="A120" s="84"/>
      <c r="B120" s="35"/>
      <c r="C120" s="36"/>
      <c r="D120" s="36"/>
      <c r="E120" s="36"/>
      <c r="F120" s="36"/>
      <c r="G120" s="36"/>
      <c r="H120" s="36"/>
      <c r="I120" s="36"/>
      <c r="J120" s="36"/>
      <c r="K120" s="36"/>
      <c r="L120" s="36"/>
      <c r="M120" s="36"/>
      <c r="N120" s="36"/>
      <c r="O120" s="37"/>
      <c r="P120" s="38"/>
      <c r="Q120" s="38"/>
      <c r="R120" s="38"/>
      <c r="S120" s="38"/>
      <c r="T120" s="117"/>
      <c r="U120" s="38"/>
      <c r="V120" s="38"/>
      <c r="W120" s="38"/>
      <c r="X120" s="38"/>
    </row>
    <row r="121" spans="1:24" ht="15" customHeight="1" thickBot="1" x14ac:dyDescent="0.3">
      <c r="A121" s="14"/>
      <c r="B121" s="15" t="str">
        <f>Divisions!$B122</f>
        <v>Afdeling/Division 4B</v>
      </c>
      <c r="C121" s="16"/>
      <c r="D121" s="16"/>
      <c r="E121" s="16"/>
      <c r="F121" s="16"/>
      <c r="G121" s="16"/>
      <c r="H121" s="16"/>
      <c r="I121" s="16"/>
      <c r="J121" s="16"/>
      <c r="K121" s="16"/>
      <c r="L121" s="16"/>
      <c r="M121" s="16"/>
      <c r="N121" s="16"/>
      <c r="O121" s="17"/>
      <c r="P121" s="17"/>
      <c r="Q121" s="17"/>
      <c r="R121" s="17"/>
      <c r="S121" s="17"/>
      <c r="T121" s="115"/>
      <c r="U121" s="17"/>
      <c r="V121" s="17"/>
      <c r="W121" s="17"/>
      <c r="X121" s="17"/>
    </row>
    <row r="122" spans="1:24" ht="15" customHeight="1" thickTop="1" thickBot="1" x14ac:dyDescent="0.3">
      <c r="A122" s="18" t="s">
        <v>39</v>
      </c>
      <c r="B122" s="19" t="s">
        <v>40</v>
      </c>
      <c r="C122" s="20">
        <f t="shared" ref="C122:N122" si="24">MATCH("XX",C123:C134,0)</f>
        <v>1</v>
      </c>
      <c r="D122" s="20">
        <f t="shared" si="24"/>
        <v>2</v>
      </c>
      <c r="E122" s="20">
        <f t="shared" si="24"/>
        <v>3</v>
      </c>
      <c r="F122" s="20">
        <f t="shared" si="24"/>
        <v>4</v>
      </c>
      <c r="G122" s="20">
        <f t="shared" si="24"/>
        <v>5</v>
      </c>
      <c r="H122" s="20">
        <f t="shared" si="24"/>
        <v>6</v>
      </c>
      <c r="I122" s="20">
        <f t="shared" si="24"/>
        <v>7</v>
      </c>
      <c r="J122" s="20">
        <f t="shared" si="24"/>
        <v>8</v>
      </c>
      <c r="K122" s="20">
        <f t="shared" si="24"/>
        <v>9</v>
      </c>
      <c r="L122" s="20">
        <f t="shared" si="24"/>
        <v>10</v>
      </c>
      <c r="M122" s="20">
        <f t="shared" si="24"/>
        <v>11</v>
      </c>
      <c r="N122" s="20">
        <f t="shared" si="24"/>
        <v>12</v>
      </c>
      <c r="O122" s="21" t="s">
        <v>41</v>
      </c>
      <c r="P122" s="22" t="s">
        <v>42</v>
      </c>
      <c r="Q122" s="22" t="s">
        <v>47</v>
      </c>
      <c r="R122" s="43"/>
      <c r="S122" s="43"/>
      <c r="T122" s="116"/>
      <c r="U122" s="43"/>
      <c r="V122" s="43"/>
      <c r="W122" s="43"/>
      <c r="X122" s="43"/>
    </row>
    <row r="123" spans="1:24" ht="15" customHeight="1" x14ac:dyDescent="0.25">
      <c r="A123" s="23">
        <v>1</v>
      </c>
      <c r="B123" s="24" t="str">
        <f>Divisions!B132</f>
        <v>201 CREB Bruxelles 2</v>
      </c>
      <c r="C123" s="133" t="s">
        <v>43</v>
      </c>
      <c r="D123" s="26">
        <f>Divisions!D132</f>
        <v>2</v>
      </c>
      <c r="E123" s="26">
        <f>Divisions!H132</f>
        <v>3</v>
      </c>
      <c r="F123" s="26">
        <f>Divisions!L132</f>
        <v>2.5</v>
      </c>
      <c r="G123" s="26">
        <f>Divisions!I132</f>
        <v>3</v>
      </c>
      <c r="H123" s="26">
        <f>Divisions!C132</f>
        <v>2</v>
      </c>
      <c r="I123" s="26">
        <f>Divisions!J132</f>
        <v>2</v>
      </c>
      <c r="J123" s="26">
        <f>Divisions!F132</f>
        <v>4</v>
      </c>
      <c r="K123" s="26">
        <f>Divisions!K132</f>
        <v>4</v>
      </c>
      <c r="L123" s="26">
        <f>Divisions!E132</f>
        <v>2.5</v>
      </c>
      <c r="M123" s="26">
        <f>Divisions!M132</f>
        <v>2.5</v>
      </c>
      <c r="N123" s="26">
        <f>Divisions!G132</f>
        <v>4</v>
      </c>
      <c r="O123" s="27">
        <f t="shared" ref="O123:O134" si="25">SUM(C123:N123)</f>
        <v>31.5</v>
      </c>
      <c r="P123" s="28">
        <f>SUM(Divisions!O132:Y132)*2</f>
        <v>19</v>
      </c>
      <c r="Q123" s="28">
        <f t="shared" ref="Q123:Q134" si="26">COUNT(C123:N123)</f>
        <v>11</v>
      </c>
      <c r="R123" s="38"/>
      <c r="S123" s="38"/>
      <c r="T123" s="117"/>
      <c r="U123" s="38"/>
      <c r="V123" s="38"/>
      <c r="W123" s="38"/>
      <c r="X123" s="38">
        <v>8</v>
      </c>
    </row>
    <row r="124" spans="1:24" ht="15" customHeight="1" x14ac:dyDescent="0.25">
      <c r="A124" s="23">
        <f>IF(O124=O123, IF(P124=P123,"",2),2)</f>
        <v>2</v>
      </c>
      <c r="B124" s="24" t="str">
        <f>Divisions!B128</f>
        <v>174 Brasschaat 4</v>
      </c>
      <c r="C124" s="26">
        <f>Divisions!D128</f>
        <v>2</v>
      </c>
      <c r="D124" s="25" t="s">
        <v>43</v>
      </c>
      <c r="E124" s="26">
        <f>Divisions!K128</f>
        <v>2</v>
      </c>
      <c r="F124" s="26">
        <f>Divisions!H128</f>
        <v>3</v>
      </c>
      <c r="G124" s="26">
        <f>Divisions!E128</f>
        <v>2</v>
      </c>
      <c r="H124" s="26">
        <f>Divisions!J128</f>
        <v>3</v>
      </c>
      <c r="I124" s="26">
        <f>Divisions!F128</f>
        <v>2.5</v>
      </c>
      <c r="J124" s="26">
        <f>Divisions!M128</f>
        <v>3</v>
      </c>
      <c r="K124" s="26">
        <f>Divisions!G128</f>
        <v>3.5</v>
      </c>
      <c r="L124" s="26">
        <f>Divisions!L128</f>
        <v>2.5</v>
      </c>
      <c r="M124" s="26">
        <f>Divisions!I128</f>
        <v>2.5</v>
      </c>
      <c r="N124" s="26">
        <f>Divisions!C128</f>
        <v>4</v>
      </c>
      <c r="O124" s="27">
        <f t="shared" si="25"/>
        <v>30</v>
      </c>
      <c r="P124" s="28">
        <f>SUM(Divisions!O128:Y128)*2</f>
        <v>19</v>
      </c>
      <c r="Q124" s="28">
        <f t="shared" si="26"/>
        <v>11</v>
      </c>
      <c r="R124" s="38"/>
      <c r="S124" s="38"/>
      <c r="T124" s="117"/>
      <c r="U124" s="38"/>
      <c r="V124" s="38"/>
      <c r="W124" s="38"/>
      <c r="X124" s="38">
        <v>12</v>
      </c>
    </row>
    <row r="125" spans="1:24" ht="15" customHeight="1" x14ac:dyDescent="0.25">
      <c r="A125" s="23">
        <f>IF(O125=O124, IF(P125=P124,"",3),3)</f>
        <v>3</v>
      </c>
      <c r="B125" s="24" t="str">
        <f>Divisions!B135</f>
        <v>124 Deurne 2</v>
      </c>
      <c r="C125" s="26">
        <f>Divisions!H135</f>
        <v>1</v>
      </c>
      <c r="D125" s="26">
        <f>Divisions!K135</f>
        <v>2</v>
      </c>
      <c r="E125" s="25" t="s">
        <v>43</v>
      </c>
      <c r="F125" s="26">
        <f>Divisions!E135</f>
        <v>0.5</v>
      </c>
      <c r="G125" s="26">
        <f>Divisions!J135</f>
        <v>2</v>
      </c>
      <c r="H125" s="26">
        <f>Divisions!I135</f>
        <v>3.5</v>
      </c>
      <c r="I125" s="26">
        <f>Divisions!L135</f>
        <v>2</v>
      </c>
      <c r="J125" s="26">
        <f>Divisions!D135</f>
        <v>2.5</v>
      </c>
      <c r="K125" s="26">
        <f>Divisions!C135</f>
        <v>4</v>
      </c>
      <c r="L125" s="26">
        <f>Divisions!M135</f>
        <v>3</v>
      </c>
      <c r="M125" s="26">
        <f>Divisions!G135</f>
        <v>4</v>
      </c>
      <c r="N125" s="26">
        <f>Divisions!F135</f>
        <v>2.5</v>
      </c>
      <c r="O125" s="27">
        <f t="shared" si="25"/>
        <v>27</v>
      </c>
      <c r="P125" s="28">
        <f>SUM(Divisions!O135:Y135)*2</f>
        <v>15</v>
      </c>
      <c r="Q125" s="28">
        <f t="shared" si="26"/>
        <v>11</v>
      </c>
      <c r="R125" s="38"/>
      <c r="S125" s="38"/>
      <c r="T125" s="117"/>
      <c r="U125" s="38"/>
      <c r="V125" s="38"/>
      <c r="W125" s="38"/>
      <c r="X125" s="38">
        <v>6</v>
      </c>
    </row>
    <row r="126" spans="1:24" ht="15" customHeight="1" x14ac:dyDescent="0.25">
      <c r="A126" s="23">
        <f>IF(O126=O125, IF(P126=P125,"",4),4)</f>
        <v>4</v>
      </c>
      <c r="B126" s="24" t="str">
        <f>Divisions!B125</f>
        <v>278 Pantin 3</v>
      </c>
      <c r="C126" s="26">
        <f>Divisions!L125</f>
        <v>1.5</v>
      </c>
      <c r="D126" s="26">
        <f>Divisions!H125</f>
        <v>1</v>
      </c>
      <c r="E126" s="26">
        <f>Divisions!E125</f>
        <v>3.5</v>
      </c>
      <c r="F126" s="25" t="s">
        <v>43</v>
      </c>
      <c r="G126" s="26">
        <f>Divisions!M125</f>
        <v>3</v>
      </c>
      <c r="H126" s="26">
        <f>Divisions!G125</f>
        <v>1</v>
      </c>
      <c r="I126" s="26">
        <f>Divisions!C125</f>
        <v>0.5</v>
      </c>
      <c r="J126" s="26">
        <f>Divisions!J125</f>
        <v>3</v>
      </c>
      <c r="K126" s="26">
        <f>Divisions!D125</f>
        <v>2.5</v>
      </c>
      <c r="L126" s="26">
        <f>Divisions!I125</f>
        <v>3.5</v>
      </c>
      <c r="M126" s="26">
        <f>Divisions!F125</f>
        <v>4</v>
      </c>
      <c r="N126" s="26">
        <f>Divisions!K125</f>
        <v>4</v>
      </c>
      <c r="O126" s="27">
        <f t="shared" si="25"/>
        <v>27.5</v>
      </c>
      <c r="P126" s="28">
        <f>SUM(Divisions!O125:Y125)*2</f>
        <v>14</v>
      </c>
      <c r="Q126" s="28">
        <f t="shared" si="26"/>
        <v>11</v>
      </c>
      <c r="R126" s="38"/>
      <c r="S126" s="38"/>
      <c r="T126" s="117"/>
      <c r="U126" s="38"/>
      <c r="V126" s="38"/>
      <c r="W126" s="38"/>
      <c r="X126" s="38">
        <v>11</v>
      </c>
    </row>
    <row r="127" spans="1:24" ht="15" customHeight="1" x14ac:dyDescent="0.25">
      <c r="A127" s="23">
        <f>IF(O127=O126, IF(P127=P126,"",5),5)</f>
        <v>5</v>
      </c>
      <c r="B127" s="24" t="str">
        <f>Divisions!B133</f>
        <v>130 Moretus Hoboken 1</v>
      </c>
      <c r="C127" s="26">
        <f>Divisions!I133</f>
        <v>1</v>
      </c>
      <c r="D127" s="26">
        <f>Divisions!E133</f>
        <v>2</v>
      </c>
      <c r="E127" s="26">
        <f>Divisions!J133</f>
        <v>2</v>
      </c>
      <c r="F127" s="26">
        <f>Divisions!M133</f>
        <v>1</v>
      </c>
      <c r="G127" s="25" t="s">
        <v>43</v>
      </c>
      <c r="H127" s="26">
        <f>Divisions!D133</f>
        <v>2</v>
      </c>
      <c r="I127" s="26">
        <f>Divisions!K133</f>
        <v>2.5</v>
      </c>
      <c r="J127" s="26">
        <f>Divisions!G133</f>
        <v>1.5</v>
      </c>
      <c r="K127" s="26">
        <f>Divisions!L133</f>
        <v>3.5</v>
      </c>
      <c r="L127" s="26">
        <f>Divisions!F133</f>
        <v>3.5</v>
      </c>
      <c r="M127" s="26">
        <f>Divisions!C133</f>
        <v>2.5</v>
      </c>
      <c r="N127" s="26">
        <f>Divisions!H133</f>
        <v>4</v>
      </c>
      <c r="O127" s="27">
        <f t="shared" si="25"/>
        <v>25.5</v>
      </c>
      <c r="P127" s="28">
        <f>SUM(Divisions!O133:Y133)*2</f>
        <v>13</v>
      </c>
      <c r="Q127" s="28">
        <f t="shared" si="26"/>
        <v>11</v>
      </c>
      <c r="R127" s="38"/>
      <c r="S127" s="38"/>
      <c r="T127" s="117"/>
      <c r="U127" s="38"/>
      <c r="V127" s="38"/>
      <c r="W127" s="38"/>
      <c r="X127" s="38">
        <v>1</v>
      </c>
    </row>
    <row r="128" spans="1:24" ht="15" customHeight="1" x14ac:dyDescent="0.25">
      <c r="A128" s="23">
        <f>IF(O128=O127, IF(P128=P127,"",6),6)</f>
        <v>6</v>
      </c>
      <c r="B128" s="24" t="str">
        <f>Divisions!B127</f>
        <v>121 Turnhout 1</v>
      </c>
      <c r="C128" s="26">
        <f>Divisions!C127</f>
        <v>2</v>
      </c>
      <c r="D128" s="26">
        <f>Divisions!J127</f>
        <v>1</v>
      </c>
      <c r="E128" s="26">
        <f>Divisions!I127</f>
        <v>0.5</v>
      </c>
      <c r="F128" s="26">
        <f>Divisions!G127</f>
        <v>3</v>
      </c>
      <c r="G128" s="26">
        <f>Divisions!D127</f>
        <v>2</v>
      </c>
      <c r="H128" s="25" t="s">
        <v>43</v>
      </c>
      <c r="I128" s="26">
        <f>Divisions!E127</f>
        <v>3</v>
      </c>
      <c r="J128" s="26">
        <f>Divisions!L127</f>
        <v>2</v>
      </c>
      <c r="K128" s="26">
        <f>Divisions!F127</f>
        <v>0</v>
      </c>
      <c r="L128" s="26">
        <f>Divisions!K127</f>
        <v>1.5</v>
      </c>
      <c r="M128" s="26">
        <f>Divisions!H127</f>
        <v>4</v>
      </c>
      <c r="N128" s="26">
        <f>Divisions!M127</f>
        <v>3</v>
      </c>
      <c r="O128" s="27">
        <f t="shared" si="25"/>
        <v>22</v>
      </c>
      <c r="P128" s="28">
        <f>SUM(Divisions!O127:Y127)*2</f>
        <v>11</v>
      </c>
      <c r="Q128" s="28">
        <f t="shared" si="26"/>
        <v>11</v>
      </c>
      <c r="R128" s="38"/>
      <c r="S128" s="38"/>
      <c r="T128" s="117"/>
      <c r="U128" s="38"/>
      <c r="V128" s="38"/>
      <c r="W128" s="38"/>
      <c r="X128" s="38">
        <v>4</v>
      </c>
    </row>
    <row r="129" spans="1:24" ht="15" customHeight="1" x14ac:dyDescent="0.25">
      <c r="A129" s="23">
        <f>IF(O129=O128, IF(P129=P128,"",7),7)</f>
        <v>7</v>
      </c>
      <c r="B129" s="24" t="str">
        <f>Divisions!B134</f>
        <v>226 Europchess 3</v>
      </c>
      <c r="C129" s="26">
        <f>Divisions!J134</f>
        <v>2</v>
      </c>
      <c r="D129" s="26">
        <f>Divisions!F134</f>
        <v>1.5</v>
      </c>
      <c r="E129" s="26">
        <f>Divisions!L134</f>
        <v>2</v>
      </c>
      <c r="F129" s="26">
        <f>Divisions!C134</f>
        <v>3.5</v>
      </c>
      <c r="G129" s="26">
        <f>Divisions!K134</f>
        <v>1.5</v>
      </c>
      <c r="H129" s="26">
        <f>Divisions!E134</f>
        <v>1</v>
      </c>
      <c r="I129" s="25" t="s">
        <v>43</v>
      </c>
      <c r="J129" s="26">
        <f>Divisions!H134</f>
        <v>2.5</v>
      </c>
      <c r="K129" s="26">
        <f>Divisions!M134</f>
        <v>3.5</v>
      </c>
      <c r="L129" s="26">
        <f>Divisions!G134</f>
        <v>1.5</v>
      </c>
      <c r="M129" s="26">
        <f>Divisions!D134</f>
        <v>3.5</v>
      </c>
      <c r="N129" s="26">
        <f>Divisions!I134</f>
        <v>1.5</v>
      </c>
      <c r="O129" s="27">
        <f t="shared" si="25"/>
        <v>24</v>
      </c>
      <c r="P129" s="28">
        <f>SUM(Divisions!O134:Y134)*2</f>
        <v>10</v>
      </c>
      <c r="Q129" s="28">
        <f t="shared" si="26"/>
        <v>11</v>
      </c>
      <c r="R129" s="38"/>
      <c r="S129" s="38"/>
      <c r="T129" s="117"/>
      <c r="U129" s="38"/>
      <c r="V129" s="38"/>
      <c r="W129" s="38"/>
      <c r="X129" s="38">
        <v>7</v>
      </c>
    </row>
    <row r="130" spans="1:24" ht="15" customHeight="1" x14ac:dyDescent="0.25">
      <c r="A130" s="23">
        <f>IF(O130=O129, IF(P130=P129,"",8),8)</f>
        <v>8</v>
      </c>
      <c r="B130" s="24" t="str">
        <f>Divisions!B130</f>
        <v>240 SCRR 1</v>
      </c>
      <c r="C130" s="26">
        <f>Divisions!F130</f>
        <v>0</v>
      </c>
      <c r="D130" s="26">
        <f>Divisions!M130</f>
        <v>1</v>
      </c>
      <c r="E130" s="26">
        <f>Divisions!D130</f>
        <v>1.5</v>
      </c>
      <c r="F130" s="26">
        <f>Divisions!J130</f>
        <v>1</v>
      </c>
      <c r="G130" s="26">
        <f>Divisions!G130</f>
        <v>2.5</v>
      </c>
      <c r="H130" s="26">
        <f>Divisions!L130</f>
        <v>2</v>
      </c>
      <c r="I130" s="26">
        <f>Divisions!H130</f>
        <v>1.5</v>
      </c>
      <c r="J130" s="25" t="s">
        <v>43</v>
      </c>
      <c r="K130" s="26">
        <f>Divisions!I130</f>
        <v>4</v>
      </c>
      <c r="L130" s="26">
        <f>Divisions!C130</f>
        <v>2.5</v>
      </c>
      <c r="M130" s="26">
        <f>Divisions!K130</f>
        <v>2</v>
      </c>
      <c r="N130" s="26">
        <f>Divisions!E130</f>
        <v>4</v>
      </c>
      <c r="O130" s="27">
        <f t="shared" si="25"/>
        <v>22</v>
      </c>
      <c r="P130" s="28">
        <f>SUM(Divisions!O130:Y130)*2</f>
        <v>10</v>
      </c>
      <c r="Q130" s="28">
        <f t="shared" si="26"/>
        <v>11</v>
      </c>
      <c r="R130" s="38"/>
      <c r="S130" s="38"/>
      <c r="T130" s="117"/>
      <c r="U130" s="38"/>
      <c r="V130" s="38"/>
      <c r="W130" s="38"/>
      <c r="X130" s="38">
        <v>10</v>
      </c>
    </row>
    <row r="131" spans="1:24" ht="15" customHeight="1" x14ac:dyDescent="0.25">
      <c r="A131" s="23">
        <f>IF(O131=O130, IF(P131=P130,"",9),9)</f>
        <v>9</v>
      </c>
      <c r="B131" s="24" t="str">
        <f>Divisions!B124</f>
        <v>101 KASK 2</v>
      </c>
      <c r="C131" s="26">
        <f>Divisions!K124</f>
        <v>0</v>
      </c>
      <c r="D131" s="26">
        <f>Divisions!G124</f>
        <v>0.5</v>
      </c>
      <c r="E131" s="26">
        <f>Divisions!C124</f>
        <v>0</v>
      </c>
      <c r="F131" s="26">
        <f>Divisions!D124</f>
        <v>1.5</v>
      </c>
      <c r="G131" s="26">
        <f>Divisions!L124</f>
        <v>0.5</v>
      </c>
      <c r="H131" s="26">
        <f>Divisions!F124</f>
        <v>4</v>
      </c>
      <c r="I131" s="26">
        <f>Divisions!M124</f>
        <v>0.5</v>
      </c>
      <c r="J131" s="26">
        <f>Divisions!I124</f>
        <v>0</v>
      </c>
      <c r="K131" s="133" t="s">
        <v>43</v>
      </c>
      <c r="L131" s="26">
        <f>Divisions!H124</f>
        <v>3</v>
      </c>
      <c r="M131" s="26">
        <f>Divisions!E124</f>
        <v>2.5</v>
      </c>
      <c r="N131" s="26">
        <f>Divisions!J124</f>
        <v>4</v>
      </c>
      <c r="O131" s="27">
        <f t="shared" si="25"/>
        <v>16.5</v>
      </c>
      <c r="P131" s="28">
        <f>SUM(Divisions!O124:Y124)*2</f>
        <v>8</v>
      </c>
      <c r="Q131" s="28">
        <f t="shared" si="26"/>
        <v>11</v>
      </c>
      <c r="R131" s="38"/>
      <c r="S131" s="38"/>
      <c r="T131" s="117"/>
      <c r="U131" s="38"/>
      <c r="V131" s="38"/>
      <c r="W131" s="38"/>
      <c r="X131" s="38">
        <v>5</v>
      </c>
    </row>
    <row r="132" spans="1:24" ht="15" customHeight="1" x14ac:dyDescent="0.25">
      <c r="A132" s="23">
        <f>IF(O132=O131, IF(P132=P131,"",10),10)</f>
        <v>10</v>
      </c>
      <c r="B132" s="24" t="str">
        <f>Divisions!B129</f>
        <v>114 Mechelen 3</v>
      </c>
      <c r="C132" s="26">
        <f>Divisions!E129</f>
        <v>1.5</v>
      </c>
      <c r="D132" s="26">
        <f>Divisions!L129</f>
        <v>1.5</v>
      </c>
      <c r="E132" s="26">
        <f>Divisions!M129</f>
        <v>1</v>
      </c>
      <c r="F132" s="26">
        <f>Divisions!I129</f>
        <v>0.5</v>
      </c>
      <c r="G132" s="26">
        <f>Divisions!F129</f>
        <v>0.5</v>
      </c>
      <c r="H132" s="26">
        <f>Divisions!K129</f>
        <v>2.5</v>
      </c>
      <c r="I132" s="26">
        <f>Divisions!G129</f>
        <v>2.5</v>
      </c>
      <c r="J132" s="26">
        <f>Divisions!C129</f>
        <v>1.5</v>
      </c>
      <c r="K132" s="26">
        <f>Divisions!H129</f>
        <v>1</v>
      </c>
      <c r="L132" s="25" t="s">
        <v>43</v>
      </c>
      <c r="M132" s="26">
        <f>Divisions!J129</f>
        <v>1.5</v>
      </c>
      <c r="N132" s="26">
        <f>Divisions!D129</f>
        <v>3</v>
      </c>
      <c r="O132" s="27">
        <f t="shared" si="25"/>
        <v>17</v>
      </c>
      <c r="P132" s="28">
        <f>SUM(Divisions!O129:Y129)*2</f>
        <v>6</v>
      </c>
      <c r="Q132" s="28">
        <f t="shared" si="26"/>
        <v>11</v>
      </c>
      <c r="R132" s="38"/>
      <c r="S132" s="38"/>
      <c r="T132" s="117"/>
      <c r="U132" s="38"/>
      <c r="V132" s="38"/>
      <c r="W132" s="38"/>
      <c r="X132" s="38">
        <v>3</v>
      </c>
    </row>
    <row r="133" spans="1:24" ht="15" customHeight="1" x14ac:dyDescent="0.25">
      <c r="A133" s="23">
        <f>IF(O133=O132, IF(P133=P132,"",11),11)</f>
        <v>11</v>
      </c>
      <c r="B133" s="24" t="str">
        <f>Divisions!B126</f>
        <v>410 St.-Niklaas 2</v>
      </c>
      <c r="C133" s="26">
        <f>Divisions!M126</f>
        <v>1.5</v>
      </c>
      <c r="D133" s="26">
        <f>Divisions!I126</f>
        <v>1.5</v>
      </c>
      <c r="E133" s="26">
        <f>Divisions!G126</f>
        <v>0</v>
      </c>
      <c r="F133" s="26">
        <f>Divisions!F126</f>
        <v>0</v>
      </c>
      <c r="G133" s="26">
        <f>Divisions!C126</f>
        <v>1.5</v>
      </c>
      <c r="H133" s="26">
        <f>Divisions!H126</f>
        <v>0</v>
      </c>
      <c r="I133" s="26">
        <f>Divisions!D126</f>
        <v>0.5</v>
      </c>
      <c r="J133" s="26">
        <f>Divisions!K126</f>
        <v>2</v>
      </c>
      <c r="K133" s="26">
        <f>Divisions!E126</f>
        <v>1.5</v>
      </c>
      <c r="L133" s="26">
        <f>Divisions!J126</f>
        <v>2.5</v>
      </c>
      <c r="M133" s="25" t="s">
        <v>43</v>
      </c>
      <c r="N133" s="26">
        <f>Divisions!L126</f>
        <v>3.5</v>
      </c>
      <c r="O133" s="27">
        <f t="shared" si="25"/>
        <v>14.5</v>
      </c>
      <c r="P133" s="28">
        <f>SUM(Divisions!O126:Y126)*2</f>
        <v>5</v>
      </c>
      <c r="Q133" s="28">
        <f t="shared" si="26"/>
        <v>11</v>
      </c>
      <c r="R133" s="38"/>
      <c r="S133" s="38"/>
      <c r="T133" s="117"/>
      <c r="U133" s="38"/>
      <c r="V133" s="38"/>
      <c r="W133" s="38"/>
      <c r="X133" s="38">
        <v>2</v>
      </c>
    </row>
    <row r="134" spans="1:24" ht="15" customHeight="1" thickBot="1" x14ac:dyDescent="0.3">
      <c r="A134" s="29">
        <f>IF(O134=O133, IF(P134=P133,"",12),12)</f>
        <v>12</v>
      </c>
      <c r="B134" s="30" t="str">
        <f>Divisions!B131</f>
        <v>109 Borgerhout 3</v>
      </c>
      <c r="C134" s="31">
        <f>Divisions!G131</f>
        <v>0</v>
      </c>
      <c r="D134" s="31">
        <f>Divisions!C131</f>
        <v>0</v>
      </c>
      <c r="E134" s="31">
        <f>Divisions!F131</f>
        <v>1.5</v>
      </c>
      <c r="F134" s="31">
        <f>Divisions!K131</f>
        <v>0</v>
      </c>
      <c r="G134" s="31">
        <f>Divisions!H131</f>
        <v>0</v>
      </c>
      <c r="H134" s="31">
        <f>Divisions!M131</f>
        <v>1</v>
      </c>
      <c r="I134" s="31">
        <f>Divisions!I131</f>
        <v>2.5</v>
      </c>
      <c r="J134" s="31">
        <f>Divisions!E131</f>
        <v>0</v>
      </c>
      <c r="K134" s="31">
        <f>Divisions!J131</f>
        <v>0</v>
      </c>
      <c r="L134" s="31">
        <f>Divisions!D131</f>
        <v>1</v>
      </c>
      <c r="M134" s="31">
        <f>Divisions!L131</f>
        <v>0.5</v>
      </c>
      <c r="N134" s="134" t="s">
        <v>43</v>
      </c>
      <c r="O134" s="33">
        <f t="shared" si="25"/>
        <v>6.5</v>
      </c>
      <c r="P134" s="34">
        <f>SUM(Divisions!O131:Y131)*2</f>
        <v>2</v>
      </c>
      <c r="Q134" s="34">
        <f t="shared" si="26"/>
        <v>11</v>
      </c>
      <c r="R134" s="38"/>
      <c r="S134" s="38"/>
      <c r="T134" s="117"/>
      <c r="U134" s="38"/>
      <c r="V134" s="38"/>
      <c r="W134" s="38"/>
      <c r="X134" s="38">
        <v>9</v>
      </c>
    </row>
    <row r="135" spans="1:24" ht="15" customHeight="1" thickTop="1" x14ac:dyDescent="0.25">
      <c r="A135" s="84"/>
      <c r="B135" s="35"/>
      <c r="C135" s="36"/>
      <c r="D135" s="36"/>
      <c r="E135" s="36"/>
      <c r="F135" s="36"/>
      <c r="G135" s="36"/>
      <c r="H135" s="36"/>
      <c r="I135" s="36"/>
      <c r="J135" s="36"/>
      <c r="K135" s="36"/>
      <c r="L135" s="36"/>
      <c r="M135" s="36"/>
      <c r="N135" s="36"/>
      <c r="O135" s="37"/>
      <c r="P135" s="38"/>
      <c r="Q135" s="38"/>
      <c r="R135" s="38"/>
      <c r="S135" s="38"/>
      <c r="T135" s="117"/>
      <c r="U135" s="38"/>
      <c r="V135" s="38"/>
      <c r="W135" s="38"/>
      <c r="X135" s="38"/>
    </row>
    <row r="136" spans="1:24" ht="15" customHeight="1" thickBot="1" x14ac:dyDescent="0.3">
      <c r="A136" s="14"/>
      <c r="B136" s="15" t="str">
        <f>Divisions!$B137</f>
        <v>Afdeling/Division 4C</v>
      </c>
      <c r="C136" s="16"/>
      <c r="D136" s="16"/>
      <c r="E136" s="16"/>
      <c r="F136" s="16"/>
      <c r="G136" s="16"/>
      <c r="H136" s="16"/>
      <c r="I136" s="16"/>
      <c r="J136" s="16"/>
      <c r="K136" s="16"/>
      <c r="L136" s="16"/>
      <c r="M136" s="16"/>
      <c r="N136" s="16"/>
      <c r="O136" s="17"/>
      <c r="P136" s="17"/>
      <c r="Q136" s="17"/>
      <c r="R136" s="17"/>
      <c r="S136" s="17"/>
      <c r="T136" s="115"/>
      <c r="U136" s="17"/>
      <c r="V136" s="17"/>
      <c r="W136" s="17"/>
      <c r="X136" s="17"/>
    </row>
    <row r="137" spans="1:24" ht="15" customHeight="1" thickTop="1" thickBot="1" x14ac:dyDescent="0.3">
      <c r="A137" s="18" t="s">
        <v>39</v>
      </c>
      <c r="B137" s="19" t="s">
        <v>40</v>
      </c>
      <c r="C137" s="20">
        <f t="shared" ref="C137:N137" si="27">MATCH("XX",C138:C149,0)</f>
        <v>1</v>
      </c>
      <c r="D137" s="20">
        <f t="shared" si="27"/>
        <v>2</v>
      </c>
      <c r="E137" s="20">
        <f t="shared" si="27"/>
        <v>3</v>
      </c>
      <c r="F137" s="20">
        <f t="shared" si="27"/>
        <v>4</v>
      </c>
      <c r="G137" s="20">
        <f t="shared" si="27"/>
        <v>5</v>
      </c>
      <c r="H137" s="20">
        <f t="shared" si="27"/>
        <v>6</v>
      </c>
      <c r="I137" s="20">
        <f t="shared" si="27"/>
        <v>7</v>
      </c>
      <c r="J137" s="20">
        <f t="shared" si="27"/>
        <v>8</v>
      </c>
      <c r="K137" s="20">
        <f t="shared" si="27"/>
        <v>9</v>
      </c>
      <c r="L137" s="20">
        <f t="shared" si="27"/>
        <v>10</v>
      </c>
      <c r="M137" s="20">
        <f t="shared" si="27"/>
        <v>11</v>
      </c>
      <c r="N137" s="20">
        <f t="shared" si="27"/>
        <v>12</v>
      </c>
      <c r="O137" s="21" t="s">
        <v>41</v>
      </c>
      <c r="P137" s="22" t="s">
        <v>42</v>
      </c>
      <c r="Q137" s="22" t="s">
        <v>47</v>
      </c>
      <c r="R137" s="43"/>
      <c r="S137" s="43"/>
      <c r="T137" s="116"/>
      <c r="U137" s="43"/>
      <c r="V137" s="43"/>
      <c r="W137" s="43"/>
      <c r="X137" s="43"/>
    </row>
    <row r="138" spans="1:24" ht="15" customHeight="1" x14ac:dyDescent="0.25">
      <c r="A138" s="23">
        <v>1</v>
      </c>
      <c r="B138" s="24" t="str">
        <f>Divisions!B141</f>
        <v>436 LSV-Chesspirant 2</v>
      </c>
      <c r="C138" s="25" t="s">
        <v>43</v>
      </c>
      <c r="D138" s="26">
        <f>Divisions!J141</f>
        <v>1.5</v>
      </c>
      <c r="E138" s="26">
        <f>Divisions!K141</f>
        <v>2</v>
      </c>
      <c r="F138" s="26">
        <f>Divisions!F141</f>
        <v>3</v>
      </c>
      <c r="G138" s="26">
        <f>Divisions!D141</f>
        <v>2.5</v>
      </c>
      <c r="H138" s="26">
        <f>Divisions!M141</f>
        <v>3</v>
      </c>
      <c r="I138" s="26">
        <f>Divisions!I141</f>
        <v>4</v>
      </c>
      <c r="J138" s="26">
        <f>Divisions!L141</f>
        <v>4</v>
      </c>
      <c r="K138" s="26">
        <f>Divisions!C141</f>
        <v>4</v>
      </c>
      <c r="L138" s="26">
        <f>Divisions!H141</f>
        <v>2</v>
      </c>
      <c r="M138" s="26">
        <f>Divisions!E141</f>
        <v>3</v>
      </c>
      <c r="N138" s="26">
        <f>Divisions!G141</f>
        <v>3.5</v>
      </c>
      <c r="O138" s="27">
        <f t="shared" ref="O138:O149" si="28">SUM(C138:N138)</f>
        <v>32.5</v>
      </c>
      <c r="P138" s="28">
        <f>SUM(Divisions!O141:Y141)*2</f>
        <v>18</v>
      </c>
      <c r="Q138" s="28">
        <f t="shared" ref="Q138:Q149" si="29">COUNT(C138:N138)</f>
        <v>11</v>
      </c>
      <c r="R138" s="38"/>
      <c r="S138" s="38"/>
      <c r="T138" s="117"/>
      <c r="U138" s="38"/>
      <c r="V138" s="38"/>
      <c r="W138" s="38"/>
      <c r="X138" s="38">
        <v>11</v>
      </c>
    </row>
    <row r="139" spans="1:24" ht="15" customHeight="1" x14ac:dyDescent="0.25">
      <c r="A139" s="23">
        <f>IF(O139=O138, IF(P139=P138,"",2),2)</f>
        <v>2</v>
      </c>
      <c r="B139" s="24" t="str">
        <f>Divisions!B144</f>
        <v>417 Pion-Aalst 1</v>
      </c>
      <c r="C139" s="26">
        <f>Divisions!J144</f>
        <v>2.5</v>
      </c>
      <c r="D139" s="25" t="s">
        <v>43</v>
      </c>
      <c r="E139" s="26">
        <f>Divisions!C144</f>
        <v>2</v>
      </c>
      <c r="F139" s="26">
        <f>Divisions!I144</f>
        <v>4</v>
      </c>
      <c r="G139" s="26">
        <f>Divisions!G144</f>
        <v>2.5</v>
      </c>
      <c r="H139" s="26">
        <f>Divisions!E144</f>
        <v>2</v>
      </c>
      <c r="I139" s="26">
        <f>Divisions!L144</f>
        <v>3</v>
      </c>
      <c r="J139" s="26">
        <f>Divisions!D144</f>
        <v>3</v>
      </c>
      <c r="K139" s="26">
        <f>Divisions!F144</f>
        <v>2</v>
      </c>
      <c r="L139" s="26">
        <f>Divisions!K144</f>
        <v>1.5</v>
      </c>
      <c r="M139" s="26">
        <f>Divisions!H144</f>
        <v>3</v>
      </c>
      <c r="N139" s="26">
        <f>Divisions!M144</f>
        <v>3</v>
      </c>
      <c r="O139" s="27">
        <f t="shared" si="28"/>
        <v>28.5</v>
      </c>
      <c r="P139" s="28">
        <f>SUM(Divisions!O144:Y144)*2</f>
        <v>17</v>
      </c>
      <c r="Q139" s="28">
        <f t="shared" si="29"/>
        <v>11</v>
      </c>
      <c r="R139" s="38"/>
      <c r="S139" s="38"/>
      <c r="T139" s="117"/>
      <c r="U139" s="38"/>
      <c r="V139" s="38"/>
      <c r="W139" s="38"/>
      <c r="X139" s="38">
        <v>8</v>
      </c>
    </row>
    <row r="140" spans="1:24" ht="15" customHeight="1" x14ac:dyDescent="0.25">
      <c r="A140" s="23">
        <f>IF(O140=O139, IF(P140=P139,"",3),3)</f>
        <v>3</v>
      </c>
      <c r="B140" s="24" t="str">
        <f>Divisions!B145</f>
        <v>418 Geraardsbergen 1</v>
      </c>
      <c r="C140" s="26">
        <f>Divisions!K145</f>
        <v>2</v>
      </c>
      <c r="D140" s="26">
        <f>Divisions!C145</f>
        <v>2</v>
      </c>
      <c r="E140" s="133" t="s">
        <v>43</v>
      </c>
      <c r="F140" s="26">
        <f>Divisions!J145</f>
        <v>0</v>
      </c>
      <c r="G140" s="26">
        <f>Divisions!H145</f>
        <v>3.5</v>
      </c>
      <c r="H140" s="26">
        <f>Divisions!F145</f>
        <v>3</v>
      </c>
      <c r="I140" s="26">
        <f>Divisions!M145</f>
        <v>4</v>
      </c>
      <c r="J140" s="26">
        <f>Divisions!E145</f>
        <v>3.5</v>
      </c>
      <c r="K140" s="26">
        <f>Divisions!G145</f>
        <v>4</v>
      </c>
      <c r="L140" s="26">
        <f>Divisions!L145</f>
        <v>1.5</v>
      </c>
      <c r="M140" s="26">
        <f>Divisions!I145</f>
        <v>4</v>
      </c>
      <c r="N140" s="26">
        <f>Divisions!D145</f>
        <v>4</v>
      </c>
      <c r="O140" s="27">
        <f t="shared" si="28"/>
        <v>31.5</v>
      </c>
      <c r="P140" s="28">
        <f>SUM(Divisions!O145:Y145)*2</f>
        <v>16</v>
      </c>
      <c r="Q140" s="28">
        <f t="shared" si="29"/>
        <v>11</v>
      </c>
      <c r="R140" s="38"/>
      <c r="S140" s="38"/>
      <c r="T140" s="117"/>
      <c r="U140" s="38"/>
      <c r="V140" s="38"/>
      <c r="W140" s="38"/>
      <c r="X140" s="38">
        <v>1</v>
      </c>
    </row>
    <row r="141" spans="1:24" ht="15" customHeight="1" x14ac:dyDescent="0.25">
      <c r="A141" s="23">
        <f>IF(O141=O140, IF(P141=P140,"",4),4)</f>
        <v>4</v>
      </c>
      <c r="B141" s="24" t="str">
        <f>Divisions!B140</f>
        <v>278 Pantin 4</v>
      </c>
      <c r="C141" s="26">
        <f>Divisions!F140</f>
        <v>1</v>
      </c>
      <c r="D141" s="26">
        <f>Divisions!I140</f>
        <v>0</v>
      </c>
      <c r="E141" s="26">
        <f>Divisions!J140</f>
        <v>4</v>
      </c>
      <c r="F141" s="25" t="s">
        <v>43</v>
      </c>
      <c r="G141" s="26">
        <f>Divisions!C140</f>
        <v>1</v>
      </c>
      <c r="H141" s="26">
        <f>Divisions!L140</f>
        <v>3</v>
      </c>
      <c r="I141" s="26">
        <f>Divisions!H140</f>
        <v>1</v>
      </c>
      <c r="J141" s="26">
        <f>Divisions!K140</f>
        <v>2</v>
      </c>
      <c r="K141" s="26">
        <f>Divisions!M140</f>
        <v>1.5</v>
      </c>
      <c r="L141" s="26">
        <f>Divisions!G140</f>
        <v>2.5</v>
      </c>
      <c r="M141" s="26">
        <f>Divisions!D140</f>
        <v>4</v>
      </c>
      <c r="N141" s="26">
        <f>Divisions!E140</f>
        <v>3.5</v>
      </c>
      <c r="O141" s="27">
        <f t="shared" si="28"/>
        <v>23.5</v>
      </c>
      <c r="P141" s="28">
        <f>SUM(Divisions!O140:Y140)*2</f>
        <v>11</v>
      </c>
      <c r="Q141" s="28">
        <f t="shared" si="29"/>
        <v>11</v>
      </c>
      <c r="R141" s="38"/>
      <c r="S141" s="38"/>
      <c r="T141" s="117"/>
      <c r="U141" s="38"/>
      <c r="V141" s="38"/>
      <c r="W141" s="38"/>
      <c r="X141" s="38">
        <v>12</v>
      </c>
    </row>
    <row r="142" spans="1:24" ht="15" customHeight="1" x14ac:dyDescent="0.25">
      <c r="A142" s="23">
        <f>IF(O142=O141, IF(P142=P141,"",5),5)</f>
        <v>5</v>
      </c>
      <c r="B142" s="24" t="str">
        <f>Divisions!B149</f>
        <v>462 Zottegem 2</v>
      </c>
      <c r="C142" s="26">
        <f>Divisions!D149</f>
        <v>1.5</v>
      </c>
      <c r="D142" s="26">
        <f>Divisions!G149</f>
        <v>1.5</v>
      </c>
      <c r="E142" s="26">
        <f>Divisions!H149</f>
        <v>0.5</v>
      </c>
      <c r="F142" s="26">
        <f>Divisions!C149</f>
        <v>3</v>
      </c>
      <c r="G142" s="133" t="s">
        <v>43</v>
      </c>
      <c r="H142" s="26">
        <f>Divisions!J149</f>
        <v>4</v>
      </c>
      <c r="I142" s="26">
        <f>Divisions!F149</f>
        <v>3</v>
      </c>
      <c r="J142" s="26">
        <f>Divisions!I149</f>
        <v>1</v>
      </c>
      <c r="K142" s="26">
        <f>Divisions!K149</f>
        <v>1.5</v>
      </c>
      <c r="L142" s="26">
        <f>Divisions!E149</f>
        <v>3.5</v>
      </c>
      <c r="M142" s="26">
        <f>Divisions!M149</f>
        <v>1</v>
      </c>
      <c r="N142" s="26">
        <f>Divisions!L149</f>
        <v>2.5</v>
      </c>
      <c r="O142" s="27">
        <f t="shared" si="28"/>
        <v>23</v>
      </c>
      <c r="P142" s="28">
        <f>SUM(Divisions!O149:Y149)*2</f>
        <v>10</v>
      </c>
      <c r="Q142" s="28">
        <f t="shared" si="29"/>
        <v>11</v>
      </c>
      <c r="R142" s="38"/>
      <c r="S142" s="38"/>
      <c r="T142" s="117"/>
      <c r="U142" s="38"/>
      <c r="V142" s="38"/>
      <c r="W142" s="38"/>
      <c r="X142" s="38">
        <v>3</v>
      </c>
    </row>
    <row r="143" spans="1:24" ht="15" customHeight="1" x14ac:dyDescent="0.25">
      <c r="A143" s="23">
        <f>IF(O143=O142, IF(P143=P142,"",6),6)</f>
        <v>6</v>
      </c>
      <c r="B143" s="24" t="str">
        <f>Divisions!B147</f>
        <v>261 Opwijk 2</v>
      </c>
      <c r="C143" s="26">
        <f>Divisions!M147</f>
        <v>1</v>
      </c>
      <c r="D143" s="26">
        <f>Divisions!E147</f>
        <v>2</v>
      </c>
      <c r="E143" s="26">
        <f>Divisions!F147</f>
        <v>1</v>
      </c>
      <c r="F143" s="26">
        <f>Divisions!L147</f>
        <v>1</v>
      </c>
      <c r="G143" s="26">
        <f>Divisions!J147</f>
        <v>0</v>
      </c>
      <c r="H143" s="25" t="s">
        <v>43</v>
      </c>
      <c r="I143" s="26">
        <f>Divisions!D147</f>
        <v>3</v>
      </c>
      <c r="J143" s="26">
        <f>Divisions!G147</f>
        <v>0</v>
      </c>
      <c r="K143" s="26">
        <f>Divisions!I147</f>
        <v>4</v>
      </c>
      <c r="L143" s="26">
        <f>Divisions!C147</f>
        <v>4</v>
      </c>
      <c r="M143" s="26">
        <f>Divisions!K147</f>
        <v>2</v>
      </c>
      <c r="N143" s="26">
        <f>Divisions!H147</f>
        <v>4</v>
      </c>
      <c r="O143" s="27">
        <f t="shared" si="28"/>
        <v>22</v>
      </c>
      <c r="P143" s="28">
        <f>SUM(Divisions!O147:Y147)*2</f>
        <v>10</v>
      </c>
      <c r="Q143" s="28">
        <f t="shared" si="29"/>
        <v>11</v>
      </c>
      <c r="R143" s="38"/>
      <c r="S143" s="38"/>
      <c r="T143" s="117"/>
      <c r="U143" s="38"/>
      <c r="V143" s="38"/>
      <c r="W143" s="38"/>
      <c r="X143" s="38">
        <v>5</v>
      </c>
    </row>
    <row r="144" spans="1:24" ht="15" customHeight="1" x14ac:dyDescent="0.25">
      <c r="A144" s="23">
        <f>IF(O144=O143, IF(P144=P143,"",7),7)</f>
        <v>7</v>
      </c>
      <c r="B144" s="24" t="str">
        <f>Divisions!B143</f>
        <v>228 Dworp 3</v>
      </c>
      <c r="C144" s="26">
        <f>Divisions!I143</f>
        <v>0</v>
      </c>
      <c r="D144" s="26">
        <f>Divisions!L143</f>
        <v>1</v>
      </c>
      <c r="E144" s="26">
        <f>Divisions!M143</f>
        <v>0</v>
      </c>
      <c r="F144" s="26">
        <f>Divisions!H143</f>
        <v>3</v>
      </c>
      <c r="G144" s="26">
        <f>Divisions!F143</f>
        <v>1</v>
      </c>
      <c r="H144" s="26">
        <f>Divisions!D143</f>
        <v>1</v>
      </c>
      <c r="I144" s="25" t="s">
        <v>43</v>
      </c>
      <c r="J144" s="26">
        <f>Divisions!C143</f>
        <v>4</v>
      </c>
      <c r="K144" s="26">
        <f>Divisions!E143</f>
        <v>4</v>
      </c>
      <c r="L144" s="26">
        <f>Divisions!J143</f>
        <v>2.5</v>
      </c>
      <c r="M144" s="26">
        <f>Divisions!G143</f>
        <v>4</v>
      </c>
      <c r="N144" s="26">
        <f>Divisions!K143</f>
        <v>1</v>
      </c>
      <c r="O144" s="27">
        <f t="shared" si="28"/>
        <v>21.5</v>
      </c>
      <c r="P144" s="28">
        <f>SUM(Divisions!O143:Y143)*2</f>
        <v>10</v>
      </c>
      <c r="Q144" s="28">
        <f t="shared" si="29"/>
        <v>11</v>
      </c>
      <c r="R144" s="38"/>
      <c r="S144" s="38"/>
      <c r="T144" s="117"/>
      <c r="U144" s="38"/>
      <c r="V144" s="38"/>
      <c r="W144" s="38"/>
      <c r="X144" s="38">
        <v>7</v>
      </c>
    </row>
    <row r="145" spans="1:25" ht="15" customHeight="1" x14ac:dyDescent="0.25">
      <c r="A145" s="23">
        <f>IF(O145=O144, IF(P145=P144,"",8),8)</f>
        <v>8</v>
      </c>
      <c r="B145" s="24" t="str">
        <f>Divisions!B146</f>
        <v>460 Oudenaarde 1</v>
      </c>
      <c r="C145" s="26">
        <f>Divisions!L146</f>
        <v>0</v>
      </c>
      <c r="D145" s="26">
        <f>Divisions!D146</f>
        <v>1</v>
      </c>
      <c r="E145" s="26">
        <f>Divisions!E146</f>
        <v>0.5</v>
      </c>
      <c r="F145" s="26">
        <f>Divisions!K146</f>
        <v>2</v>
      </c>
      <c r="G145" s="26">
        <f>Divisions!I146</f>
        <v>3</v>
      </c>
      <c r="H145" s="26">
        <f>Divisions!G146</f>
        <v>4</v>
      </c>
      <c r="I145" s="26">
        <f>Divisions!C146</f>
        <v>0</v>
      </c>
      <c r="J145" s="25" t="s">
        <v>43</v>
      </c>
      <c r="K145" s="26">
        <f>Divisions!H146</f>
        <v>0</v>
      </c>
      <c r="L145" s="26">
        <f>Divisions!M146</f>
        <v>2</v>
      </c>
      <c r="M145" s="26">
        <f>Divisions!J146</f>
        <v>3</v>
      </c>
      <c r="N145" s="26">
        <f>Divisions!F146</f>
        <v>3</v>
      </c>
      <c r="O145" s="27">
        <f t="shared" si="28"/>
        <v>18.5</v>
      </c>
      <c r="P145" s="28">
        <f>SUM(Divisions!O146:Y146)*2</f>
        <v>10</v>
      </c>
      <c r="Q145" s="28">
        <f t="shared" si="29"/>
        <v>11</v>
      </c>
      <c r="R145" s="38"/>
      <c r="S145" s="38"/>
      <c r="T145" s="117"/>
      <c r="U145" s="38"/>
      <c r="V145" s="38"/>
      <c r="W145" s="38"/>
      <c r="X145" s="38">
        <v>10</v>
      </c>
    </row>
    <row r="146" spans="1:25" ht="15" customHeight="1" x14ac:dyDescent="0.25">
      <c r="A146" s="23">
        <f>IF(O146=O145, IF(P146=P145,"",9),9)</f>
        <v>9</v>
      </c>
      <c r="B146" s="24" t="str">
        <f>Divisions!B148</f>
        <v>471 Wachtebeke 3</v>
      </c>
      <c r="C146" s="26">
        <f>Divisions!C148</f>
        <v>0</v>
      </c>
      <c r="D146" s="26">
        <f>Divisions!F148</f>
        <v>2</v>
      </c>
      <c r="E146" s="26">
        <f>Divisions!G148</f>
        <v>0</v>
      </c>
      <c r="F146" s="26">
        <f>Divisions!M148</f>
        <v>2.5</v>
      </c>
      <c r="G146" s="26">
        <f>Divisions!K148</f>
        <v>2.5</v>
      </c>
      <c r="H146" s="26">
        <f>Divisions!I148</f>
        <v>0</v>
      </c>
      <c r="I146" s="26">
        <f>Divisions!E148</f>
        <v>0</v>
      </c>
      <c r="J146" s="26">
        <f>Divisions!H148</f>
        <v>4</v>
      </c>
      <c r="K146" s="25" t="s">
        <v>43</v>
      </c>
      <c r="L146" s="26">
        <f>Divisions!D148</f>
        <v>2.5</v>
      </c>
      <c r="M146" s="26">
        <f>Divisions!L148</f>
        <v>2</v>
      </c>
      <c r="N146" s="26">
        <f>Divisions!J148</f>
        <v>0</v>
      </c>
      <c r="O146" s="27">
        <f t="shared" si="28"/>
        <v>15.5</v>
      </c>
      <c r="P146" s="28">
        <f>SUM(Divisions!O148:Y148)*2</f>
        <v>10</v>
      </c>
      <c r="Q146" s="28">
        <f t="shared" si="29"/>
        <v>11</v>
      </c>
      <c r="R146" s="38"/>
      <c r="S146" s="38"/>
      <c r="T146" s="117"/>
      <c r="U146" s="38"/>
      <c r="V146" s="38"/>
      <c r="W146" s="38"/>
      <c r="X146" s="38">
        <v>6</v>
      </c>
    </row>
    <row r="147" spans="1:25" ht="15" customHeight="1" x14ac:dyDescent="0.25">
      <c r="A147" s="23">
        <f>IF(O147=O146, IF(P147=P146,"",10),10)</f>
        <v>10</v>
      </c>
      <c r="B147" s="24" t="str">
        <f>Divisions!B142</f>
        <v>432 Wetteren 3</v>
      </c>
      <c r="C147" s="26">
        <f>Divisions!H142</f>
        <v>2</v>
      </c>
      <c r="D147" s="26">
        <f>Divisions!K142</f>
        <v>2.5</v>
      </c>
      <c r="E147" s="26">
        <f>Divisions!L142</f>
        <v>2.5</v>
      </c>
      <c r="F147" s="26">
        <f>Divisions!G142</f>
        <v>1.5</v>
      </c>
      <c r="G147" s="26">
        <f>Divisions!E142</f>
        <v>0.5</v>
      </c>
      <c r="H147" s="26">
        <f>Divisions!C142</f>
        <v>0</v>
      </c>
      <c r="I147" s="26">
        <f>Divisions!J142</f>
        <v>1.5</v>
      </c>
      <c r="J147" s="26">
        <f>Divisions!M142</f>
        <v>2</v>
      </c>
      <c r="K147" s="26">
        <f>Divisions!D142</f>
        <v>1.5</v>
      </c>
      <c r="L147" s="133" t="s">
        <v>43</v>
      </c>
      <c r="M147" s="26">
        <f>Divisions!F142</f>
        <v>2</v>
      </c>
      <c r="N147" s="26">
        <f>Divisions!I142</f>
        <v>2.5</v>
      </c>
      <c r="O147" s="27">
        <f t="shared" si="28"/>
        <v>18.5</v>
      </c>
      <c r="P147" s="28">
        <f>SUM(Divisions!O142:Y142)*2</f>
        <v>9</v>
      </c>
      <c r="Q147" s="28">
        <f t="shared" si="29"/>
        <v>11</v>
      </c>
      <c r="R147" s="38"/>
      <c r="S147" s="38"/>
      <c r="T147" s="117"/>
      <c r="U147" s="38"/>
      <c r="V147" s="38"/>
      <c r="W147" s="38"/>
      <c r="X147" s="38">
        <v>2</v>
      </c>
    </row>
    <row r="148" spans="1:25" ht="15" customHeight="1" x14ac:dyDescent="0.25">
      <c r="A148" s="23">
        <f>IF(O148=O147, IF(P148=P147,"",11),11)</f>
        <v>11</v>
      </c>
      <c r="B148" s="24" t="str">
        <f>Divisions!B139</f>
        <v>244 Brussels 3</v>
      </c>
      <c r="C148" s="26">
        <f>Divisions!E139</f>
        <v>1</v>
      </c>
      <c r="D148" s="26">
        <f>Divisions!H139</f>
        <v>1</v>
      </c>
      <c r="E148" s="26">
        <f>Divisions!I139</f>
        <v>0</v>
      </c>
      <c r="F148" s="26">
        <f>Divisions!D139</f>
        <v>0</v>
      </c>
      <c r="G148" s="26">
        <f>Divisions!M139</f>
        <v>3</v>
      </c>
      <c r="H148" s="26">
        <f>Divisions!K139</f>
        <v>2</v>
      </c>
      <c r="I148" s="26">
        <f>Divisions!G139</f>
        <v>0</v>
      </c>
      <c r="J148" s="26">
        <f>Divisions!J139</f>
        <v>1</v>
      </c>
      <c r="K148" s="26">
        <f>Divisions!L139</f>
        <v>2</v>
      </c>
      <c r="L148" s="26">
        <f>Divisions!F139</f>
        <v>2</v>
      </c>
      <c r="M148" s="25" t="s">
        <v>43</v>
      </c>
      <c r="N148" s="26">
        <f>Divisions!C139</f>
        <v>2.5</v>
      </c>
      <c r="O148" s="27">
        <f t="shared" si="28"/>
        <v>14.5</v>
      </c>
      <c r="P148" s="28">
        <f>SUM(Divisions!O139:Y139)*2</f>
        <v>7</v>
      </c>
      <c r="Q148" s="28">
        <f t="shared" si="29"/>
        <v>11</v>
      </c>
      <c r="R148" s="38"/>
      <c r="S148" s="38"/>
      <c r="T148" s="117"/>
      <c r="U148" s="38"/>
      <c r="V148" s="38"/>
      <c r="W148" s="38"/>
      <c r="X148" s="38">
        <v>9</v>
      </c>
    </row>
    <row r="149" spans="1:25" ht="15" customHeight="1" thickBot="1" x14ac:dyDescent="0.3">
      <c r="A149" s="29">
        <f>IF(O149=O148, IF(P149=P148,"",12),12)</f>
        <v>12</v>
      </c>
      <c r="B149" s="30" t="str">
        <f>Divisions!B150</f>
        <v>401 KGSRL 7</v>
      </c>
      <c r="C149" s="31">
        <f>Divisions!G150</f>
        <v>0.5</v>
      </c>
      <c r="D149" s="31">
        <f>Divisions!M150</f>
        <v>1</v>
      </c>
      <c r="E149" s="31">
        <f>Divisions!D150</f>
        <v>0</v>
      </c>
      <c r="F149" s="31">
        <f>Divisions!E150</f>
        <v>0.5</v>
      </c>
      <c r="G149" s="31">
        <f>Divisions!L150</f>
        <v>1.5</v>
      </c>
      <c r="H149" s="31">
        <f>Divisions!H150</f>
        <v>0</v>
      </c>
      <c r="I149" s="31">
        <f>Divisions!K150</f>
        <v>3</v>
      </c>
      <c r="J149" s="31">
        <f>Divisions!F150</f>
        <v>1</v>
      </c>
      <c r="K149" s="31">
        <f>Divisions!J150</f>
        <v>4</v>
      </c>
      <c r="L149" s="31">
        <f>Divisions!I150</f>
        <v>1.5</v>
      </c>
      <c r="M149" s="31">
        <f>Divisions!C150</f>
        <v>1.5</v>
      </c>
      <c r="N149" s="32" t="s">
        <v>43</v>
      </c>
      <c r="O149" s="33">
        <f t="shared" si="28"/>
        <v>14.5</v>
      </c>
      <c r="P149" s="34">
        <f>SUM(Divisions!O150:Y150)*2</f>
        <v>4</v>
      </c>
      <c r="Q149" s="34">
        <f t="shared" si="29"/>
        <v>11</v>
      </c>
      <c r="R149" s="38"/>
      <c r="S149" s="38"/>
      <c r="T149" s="117"/>
      <c r="U149" s="38"/>
      <c r="V149" s="38"/>
      <c r="W149" s="38"/>
      <c r="X149" s="38">
        <v>4</v>
      </c>
    </row>
    <row r="150" spans="1:25" ht="15" customHeight="1" thickTop="1" x14ac:dyDescent="0.25">
      <c r="A150" s="84"/>
      <c r="B150" s="35"/>
      <c r="C150" s="36"/>
      <c r="D150" s="36"/>
      <c r="E150" s="36"/>
      <c r="F150" s="36"/>
      <c r="G150" s="36"/>
      <c r="H150" s="36"/>
      <c r="I150" s="36"/>
      <c r="J150" s="36"/>
      <c r="K150" s="36"/>
      <c r="L150" s="36"/>
      <c r="M150" s="36"/>
      <c r="N150" s="36"/>
      <c r="O150" s="37"/>
      <c r="P150" s="38"/>
      <c r="Q150" s="38"/>
      <c r="R150" s="38"/>
      <c r="S150" s="38"/>
      <c r="T150" s="117"/>
      <c r="U150" s="38"/>
      <c r="V150" s="38"/>
      <c r="W150" s="38"/>
      <c r="X150" s="38"/>
    </row>
    <row r="151" spans="1:25" ht="15" customHeight="1" thickBot="1" x14ac:dyDescent="0.3">
      <c r="A151" s="14"/>
      <c r="B151" s="15" t="str">
        <f>Divisions!$B152</f>
        <v>Afdeling/Division 4D</v>
      </c>
      <c r="C151" s="16"/>
      <c r="D151" s="16"/>
      <c r="E151" s="16"/>
      <c r="F151" s="16"/>
      <c r="G151" s="16"/>
      <c r="H151" s="16"/>
      <c r="I151" s="16"/>
      <c r="J151" s="16"/>
      <c r="K151" s="16"/>
      <c r="L151" s="16"/>
      <c r="M151" s="16"/>
      <c r="N151" s="16"/>
      <c r="O151" s="17"/>
      <c r="P151" s="17"/>
      <c r="Q151" s="17"/>
      <c r="R151" s="17"/>
      <c r="S151" s="17"/>
      <c r="T151" s="115"/>
      <c r="U151" s="17"/>
      <c r="V151" s="17"/>
      <c r="W151" s="17"/>
      <c r="X151" s="17"/>
    </row>
    <row r="152" spans="1:25" ht="15" customHeight="1" thickTop="1" thickBot="1" x14ac:dyDescent="0.3">
      <c r="A152" s="18" t="s">
        <v>39</v>
      </c>
      <c r="B152" s="19" t="s">
        <v>40</v>
      </c>
      <c r="C152" s="20">
        <f t="shared" ref="C152:N152" si="30">MATCH("XX",C153:C164,0)</f>
        <v>1</v>
      </c>
      <c r="D152" s="20">
        <f t="shared" si="30"/>
        <v>2</v>
      </c>
      <c r="E152" s="20">
        <f t="shared" si="30"/>
        <v>3</v>
      </c>
      <c r="F152" s="20">
        <f t="shared" si="30"/>
        <v>4</v>
      </c>
      <c r="G152" s="20">
        <f t="shared" si="30"/>
        <v>5</v>
      </c>
      <c r="H152" s="20">
        <f t="shared" si="30"/>
        <v>6</v>
      </c>
      <c r="I152" s="20">
        <f t="shared" si="30"/>
        <v>7</v>
      </c>
      <c r="J152" s="20">
        <f t="shared" si="30"/>
        <v>8</v>
      </c>
      <c r="K152" s="20">
        <f t="shared" si="30"/>
        <v>9</v>
      </c>
      <c r="L152" s="20">
        <f t="shared" si="30"/>
        <v>10</v>
      </c>
      <c r="M152" s="20">
        <f t="shared" si="30"/>
        <v>11</v>
      </c>
      <c r="N152" s="20">
        <f t="shared" si="30"/>
        <v>12</v>
      </c>
      <c r="O152" s="21" t="s">
        <v>41</v>
      </c>
      <c r="P152" s="22" t="s">
        <v>42</v>
      </c>
      <c r="Q152" s="22" t="s">
        <v>47</v>
      </c>
      <c r="R152" s="43"/>
      <c r="S152" s="43"/>
      <c r="T152" s="116"/>
      <c r="U152" s="43"/>
      <c r="V152" s="43"/>
      <c r="W152" s="43"/>
      <c r="X152" s="43"/>
      <c r="Y152" s="91"/>
    </row>
    <row r="153" spans="1:25" ht="15" customHeight="1" x14ac:dyDescent="0.25">
      <c r="A153" s="23">
        <v>1</v>
      </c>
      <c r="B153" s="24" t="str">
        <f>Divisions!B155</f>
        <v>521 Tournai 1</v>
      </c>
      <c r="C153" s="25" t="s">
        <v>43</v>
      </c>
      <c r="D153" s="26">
        <f>Divisions!I155</f>
        <v>2.5</v>
      </c>
      <c r="E153" s="26">
        <f>Divisions!H155</f>
        <v>2.5</v>
      </c>
      <c r="F153" s="26">
        <f>Divisions!J155</f>
        <v>2</v>
      </c>
      <c r="G153" s="26">
        <f>Divisions!G155</f>
        <v>3.5</v>
      </c>
      <c r="H153" s="26">
        <f>Divisions!C155</f>
        <v>3.5</v>
      </c>
      <c r="I153" s="26">
        <f>Divisions!K155</f>
        <v>4</v>
      </c>
      <c r="J153" s="26">
        <f>Divisions!M155</f>
        <v>4</v>
      </c>
      <c r="K153" s="26">
        <f>Divisions!L155</f>
        <v>3.5</v>
      </c>
      <c r="L153" s="26">
        <f>Divisions!E155</f>
        <v>4</v>
      </c>
      <c r="M153" s="26">
        <f>Divisions!D155</f>
        <v>3</v>
      </c>
      <c r="N153" s="26">
        <f>Divisions!F155</f>
        <v>4</v>
      </c>
      <c r="O153" s="27">
        <f t="shared" ref="O153:O164" si="31">SUM(C153:N153)</f>
        <v>36.5</v>
      </c>
      <c r="P153" s="28">
        <f>SUM(Divisions!O155:Y155)*2</f>
        <v>21</v>
      </c>
      <c r="Q153" s="28">
        <f t="shared" ref="Q153:Q164" si="32">COUNT(C153:N153)</f>
        <v>11</v>
      </c>
      <c r="R153" s="38"/>
      <c r="S153" s="38"/>
      <c r="T153" s="117"/>
      <c r="U153" s="38"/>
      <c r="V153" s="38"/>
      <c r="W153" s="38"/>
      <c r="X153" s="38">
        <v>3</v>
      </c>
    </row>
    <row r="154" spans="1:25" ht="15" customHeight="1" x14ac:dyDescent="0.25">
      <c r="A154" s="23">
        <f>IF(O154=O153, IF(P154=P153,"",2),2)</f>
        <v>2</v>
      </c>
      <c r="B154" s="24" t="str">
        <f>Divisions!B159</f>
        <v>307 Bredene 1</v>
      </c>
      <c r="C154" s="26">
        <f>Divisions!I159</f>
        <v>1.5</v>
      </c>
      <c r="D154" s="133" t="s">
        <v>43</v>
      </c>
      <c r="E154" s="26">
        <f>Divisions!L159</f>
        <v>1</v>
      </c>
      <c r="F154" s="26">
        <f>Divisions!C159</f>
        <v>3.5</v>
      </c>
      <c r="G154" s="26">
        <f>Divisions!K159</f>
        <v>1.5</v>
      </c>
      <c r="H154" s="26">
        <f>Divisions!G159</f>
        <v>3</v>
      </c>
      <c r="I154" s="26">
        <f>Divisions!D159</f>
        <v>3</v>
      </c>
      <c r="J154" s="26">
        <f>Divisions!F159</f>
        <v>2.5</v>
      </c>
      <c r="K154" s="26">
        <f>Divisions!E159</f>
        <v>2.5</v>
      </c>
      <c r="L154" s="26">
        <f>Divisions!M159</f>
        <v>4</v>
      </c>
      <c r="M154" s="26">
        <f>Divisions!H159</f>
        <v>2.5</v>
      </c>
      <c r="N154" s="26">
        <f>Divisions!J159</f>
        <v>4</v>
      </c>
      <c r="O154" s="27">
        <f t="shared" si="31"/>
        <v>29</v>
      </c>
      <c r="P154" s="28">
        <f>SUM(Divisions!O159:Y159)*2</f>
        <v>16</v>
      </c>
      <c r="Q154" s="28">
        <f t="shared" si="32"/>
        <v>11</v>
      </c>
      <c r="R154" s="38"/>
      <c r="S154" s="38"/>
      <c r="T154" s="117"/>
      <c r="U154" s="38"/>
      <c r="V154" s="38"/>
      <c r="W154" s="38"/>
      <c r="X154" s="38">
        <v>10</v>
      </c>
    </row>
    <row r="155" spans="1:25" ht="15" customHeight="1" x14ac:dyDescent="0.25">
      <c r="A155" s="23">
        <f>IF(O155=O154, IF(P155=P154,"",3),3)</f>
        <v>3</v>
      </c>
      <c r="B155" s="24" t="str">
        <f>Divisions!B158</f>
        <v>313 KWSLE Waregem 2</v>
      </c>
      <c r="C155" s="26">
        <f>Divisions!H158</f>
        <v>1.5</v>
      </c>
      <c r="D155" s="26">
        <f>Divisions!L158</f>
        <v>3</v>
      </c>
      <c r="E155" s="25" t="s">
        <v>43</v>
      </c>
      <c r="F155" s="26">
        <f>Divisions!M158</f>
        <v>0.5</v>
      </c>
      <c r="G155" s="26">
        <f>Divisions!J158</f>
        <v>2</v>
      </c>
      <c r="H155" s="26">
        <f>Divisions!F158</f>
        <v>2.5</v>
      </c>
      <c r="I155" s="26">
        <f>Divisions!C158</f>
        <v>2</v>
      </c>
      <c r="J155" s="26">
        <f>Divisions!E158</f>
        <v>3</v>
      </c>
      <c r="K155" s="26">
        <f>Divisions!D158</f>
        <v>3</v>
      </c>
      <c r="L155" s="26">
        <f>Divisions!K158</f>
        <v>3</v>
      </c>
      <c r="M155" s="26">
        <f>Divisions!G158</f>
        <v>3</v>
      </c>
      <c r="N155" s="26">
        <f>Divisions!I158</f>
        <v>3.5</v>
      </c>
      <c r="O155" s="27">
        <f t="shared" si="31"/>
        <v>27</v>
      </c>
      <c r="P155" s="28">
        <f>SUM(Divisions!O158:Y158)*2</f>
        <v>16</v>
      </c>
      <c r="Q155" s="28">
        <f t="shared" si="32"/>
        <v>11</v>
      </c>
      <c r="R155" s="38"/>
      <c r="S155" s="38"/>
      <c r="T155" s="117"/>
      <c r="U155" s="38"/>
      <c r="V155" s="38"/>
      <c r="W155" s="38"/>
      <c r="X155" s="38">
        <v>1</v>
      </c>
    </row>
    <row r="156" spans="1:25" ht="15" customHeight="1" x14ac:dyDescent="0.25">
      <c r="A156" s="23">
        <f>IF(O156=O155, IF(P156=P155,"",4),4)</f>
        <v>4</v>
      </c>
      <c r="B156" s="24" t="str">
        <f>Divisions!B160</f>
        <v>340 Izegem 1</v>
      </c>
      <c r="C156" s="26">
        <f>Divisions!J160</f>
        <v>2</v>
      </c>
      <c r="D156" s="26">
        <f>Divisions!C160</f>
        <v>0.5</v>
      </c>
      <c r="E156" s="26">
        <f>Divisions!M160</f>
        <v>3.5</v>
      </c>
      <c r="F156" s="25" t="s">
        <v>43</v>
      </c>
      <c r="G156" s="26">
        <f>Divisions!L160</f>
        <v>2</v>
      </c>
      <c r="H156" s="26">
        <f>Divisions!H160</f>
        <v>2</v>
      </c>
      <c r="I156" s="26">
        <f>Divisions!E160</f>
        <v>1.5</v>
      </c>
      <c r="J156" s="26">
        <f>Divisions!G160</f>
        <v>2</v>
      </c>
      <c r="K156" s="26">
        <f>Divisions!F160</f>
        <v>2.5</v>
      </c>
      <c r="L156" s="26">
        <f>Divisions!D160</f>
        <v>3</v>
      </c>
      <c r="M156" s="26">
        <f>Divisions!I160</f>
        <v>3.5</v>
      </c>
      <c r="N156" s="26">
        <f>Divisions!K160</f>
        <v>4</v>
      </c>
      <c r="O156" s="27">
        <f t="shared" si="31"/>
        <v>26.5</v>
      </c>
      <c r="P156" s="28">
        <f>SUM(Divisions!O160:Y160)*2</f>
        <v>14</v>
      </c>
      <c r="Q156" s="28">
        <f t="shared" si="32"/>
        <v>11</v>
      </c>
      <c r="R156" s="38"/>
      <c r="S156" s="38"/>
      <c r="T156" s="117"/>
      <c r="U156" s="38"/>
      <c r="V156" s="38"/>
      <c r="W156" s="38"/>
      <c r="X156" s="38">
        <v>8</v>
      </c>
    </row>
    <row r="157" spans="1:25" ht="15" customHeight="1" x14ac:dyDescent="0.25">
      <c r="A157" s="23">
        <f>IF(O157=O156, IF(P157=P156,"",5),5)</f>
        <v>5</v>
      </c>
      <c r="B157" s="24" t="str">
        <f>Divisions!B157</f>
        <v>401 KGSRL 8</v>
      </c>
      <c r="C157" s="26">
        <f>Divisions!G157</f>
        <v>0.5</v>
      </c>
      <c r="D157" s="26">
        <f>Divisions!K157</f>
        <v>2.5</v>
      </c>
      <c r="E157" s="26">
        <f>Divisions!J157</f>
        <v>2</v>
      </c>
      <c r="F157" s="26">
        <f>Divisions!L157</f>
        <v>2</v>
      </c>
      <c r="G157" s="133" t="s">
        <v>43</v>
      </c>
      <c r="H157" s="26">
        <f>Divisions!E157</f>
        <v>1.5</v>
      </c>
      <c r="I157" s="26">
        <f>Divisions!M157</f>
        <v>1.5</v>
      </c>
      <c r="J157" s="26">
        <f>Divisions!D157</f>
        <v>3.5</v>
      </c>
      <c r="K157" s="26">
        <f>Divisions!C157</f>
        <v>3</v>
      </c>
      <c r="L157" s="26">
        <f>Divisions!I157</f>
        <v>3</v>
      </c>
      <c r="M157" s="26">
        <f>Divisions!F157</f>
        <v>4</v>
      </c>
      <c r="N157" s="26">
        <f>Divisions!H157</f>
        <v>0</v>
      </c>
      <c r="O157" s="27">
        <f t="shared" si="31"/>
        <v>23.5</v>
      </c>
      <c r="P157" s="28">
        <f>SUM(Divisions!O157:Y157)*2</f>
        <v>12</v>
      </c>
      <c r="Q157" s="28">
        <f t="shared" si="32"/>
        <v>11</v>
      </c>
      <c r="R157" s="38"/>
      <c r="S157" s="38"/>
      <c r="T157" s="117"/>
      <c r="U157" s="38"/>
      <c r="V157" s="38"/>
      <c r="W157" s="38"/>
      <c r="X157" s="38">
        <v>11</v>
      </c>
    </row>
    <row r="158" spans="1:25" ht="15" customHeight="1" x14ac:dyDescent="0.25">
      <c r="A158" s="23">
        <f>IF(O158=O157, IF(P158=P157,"",6),6)</f>
        <v>6</v>
      </c>
      <c r="B158" s="24" t="str">
        <f>Divisions!B164</f>
        <v>304 Tielt 1</v>
      </c>
      <c r="C158" s="26">
        <f>Divisions!C164</f>
        <v>0.5</v>
      </c>
      <c r="D158" s="26">
        <f>Divisions!G164</f>
        <v>1</v>
      </c>
      <c r="E158" s="26">
        <f>Divisions!F164</f>
        <v>1.5</v>
      </c>
      <c r="F158" s="26">
        <f>Divisions!H164</f>
        <v>2</v>
      </c>
      <c r="G158" s="26">
        <f>Divisions!E164</f>
        <v>2.5</v>
      </c>
      <c r="H158" s="25" t="s">
        <v>43</v>
      </c>
      <c r="I158" s="26">
        <f>Divisions!I164</f>
        <v>1</v>
      </c>
      <c r="J158" s="26">
        <f>Divisions!K164</f>
        <v>3</v>
      </c>
      <c r="K158" s="26">
        <f>Divisions!J164</f>
        <v>2</v>
      </c>
      <c r="L158" s="26">
        <f>Divisions!L164</f>
        <v>2.5</v>
      </c>
      <c r="M158" s="26">
        <f>Divisions!M164</f>
        <v>2.5</v>
      </c>
      <c r="N158" s="26">
        <f>Divisions!D164</f>
        <v>3</v>
      </c>
      <c r="O158" s="27">
        <f t="shared" si="31"/>
        <v>21.5</v>
      </c>
      <c r="P158" s="28">
        <f>SUM(Divisions!O164:Y164)*2</f>
        <v>12</v>
      </c>
      <c r="Q158" s="28">
        <f t="shared" si="32"/>
        <v>11</v>
      </c>
      <c r="R158" s="38"/>
      <c r="S158" s="38"/>
      <c r="T158" s="117"/>
      <c r="U158" s="38"/>
      <c r="V158" s="38"/>
      <c r="W158" s="38"/>
      <c r="X158" s="38">
        <v>9</v>
      </c>
    </row>
    <row r="159" spans="1:25" ht="15" customHeight="1" x14ac:dyDescent="0.25">
      <c r="A159" s="23">
        <f>IF(O159=O158, IF(P159=P158,"",7),7)</f>
        <v>7</v>
      </c>
      <c r="B159" s="24" t="str">
        <f>Divisions!B161</f>
        <v>475 Rapid Aalter 1</v>
      </c>
      <c r="C159" s="26">
        <f>Divisions!K161</f>
        <v>0</v>
      </c>
      <c r="D159" s="26">
        <f>Divisions!D161</f>
        <v>1</v>
      </c>
      <c r="E159" s="26">
        <f>Divisions!C161</f>
        <v>2</v>
      </c>
      <c r="F159" s="26">
        <f>Divisions!E161</f>
        <v>2.5</v>
      </c>
      <c r="G159" s="26">
        <f>Divisions!M161</f>
        <v>2.5</v>
      </c>
      <c r="H159" s="26">
        <f>Divisions!I161</f>
        <v>3</v>
      </c>
      <c r="I159" s="25" t="s">
        <v>43</v>
      </c>
      <c r="J159" s="26">
        <f>Divisions!H161</f>
        <v>2.5</v>
      </c>
      <c r="K159" s="26">
        <f>Divisions!G161</f>
        <v>1.5</v>
      </c>
      <c r="L159" s="26">
        <f>Divisions!F161</f>
        <v>1.5</v>
      </c>
      <c r="M159" s="26">
        <f>Divisions!J161</f>
        <v>1.5</v>
      </c>
      <c r="N159" s="26">
        <f>Divisions!L161</f>
        <v>2</v>
      </c>
      <c r="O159" s="27">
        <f t="shared" si="31"/>
        <v>20</v>
      </c>
      <c r="P159" s="28">
        <f>SUM(Divisions!O161:Y161)*2</f>
        <v>10</v>
      </c>
      <c r="Q159" s="28">
        <f t="shared" si="32"/>
        <v>11</v>
      </c>
      <c r="R159" s="38"/>
      <c r="S159" s="38"/>
      <c r="T159" s="117"/>
      <c r="U159" s="38"/>
      <c r="V159" s="38"/>
      <c r="W159" s="38"/>
      <c r="X159" s="38">
        <v>12</v>
      </c>
    </row>
    <row r="160" spans="1:25" ht="15" customHeight="1" x14ac:dyDescent="0.25">
      <c r="A160" s="23">
        <f>IF(O160=O159, IF(P160=P159,"",8),8)</f>
        <v>8</v>
      </c>
      <c r="B160" s="24" t="str">
        <f>Divisions!B163</f>
        <v>301 KOSK Oostende 3</v>
      </c>
      <c r="C160" s="26">
        <f>Divisions!M163</f>
        <v>0</v>
      </c>
      <c r="D160" s="26">
        <f>Divisions!F163</f>
        <v>1.5</v>
      </c>
      <c r="E160" s="26">
        <f>Divisions!E163</f>
        <v>1</v>
      </c>
      <c r="F160" s="26">
        <f>Divisions!G163</f>
        <v>2</v>
      </c>
      <c r="G160" s="26">
        <f>Divisions!D163</f>
        <v>0.5</v>
      </c>
      <c r="H160" s="26">
        <f>Divisions!K163</f>
        <v>1</v>
      </c>
      <c r="I160" s="26">
        <f>Divisions!H163</f>
        <v>1.5</v>
      </c>
      <c r="J160" s="25" t="s">
        <v>43</v>
      </c>
      <c r="K160" s="26">
        <f>Divisions!I163</f>
        <v>2.5</v>
      </c>
      <c r="L160" s="26">
        <f>Divisions!J163</f>
        <v>3.5</v>
      </c>
      <c r="M160" s="26">
        <f>Divisions!L163</f>
        <v>2.5</v>
      </c>
      <c r="N160" s="26">
        <f>Divisions!C163</f>
        <v>2.5</v>
      </c>
      <c r="O160" s="27">
        <f t="shared" si="31"/>
        <v>18.5</v>
      </c>
      <c r="P160" s="28">
        <f>SUM(Divisions!O163:Y163)*2</f>
        <v>9</v>
      </c>
      <c r="Q160" s="28">
        <f t="shared" si="32"/>
        <v>11</v>
      </c>
      <c r="R160" s="38"/>
      <c r="S160" s="38"/>
      <c r="T160" s="117"/>
      <c r="U160" s="38"/>
      <c r="V160" s="38"/>
      <c r="W160" s="38"/>
      <c r="X160" s="38">
        <v>5</v>
      </c>
    </row>
    <row r="161" spans="1:24" ht="15" customHeight="1" x14ac:dyDescent="0.25">
      <c r="A161" s="23">
        <f>IF(O161=O160, IF(P161=P160,"",9),9)</f>
        <v>9</v>
      </c>
      <c r="B161" s="24" t="str">
        <f>Divisions!B162</f>
        <v>430 Landegem 2</v>
      </c>
      <c r="C161" s="26">
        <f>Divisions!L162</f>
        <v>0.5</v>
      </c>
      <c r="D161" s="26">
        <f>Divisions!E162</f>
        <v>1.5</v>
      </c>
      <c r="E161" s="26">
        <f>Divisions!D162</f>
        <v>1</v>
      </c>
      <c r="F161" s="26">
        <f>Divisions!F162</f>
        <v>1.5</v>
      </c>
      <c r="G161" s="26">
        <f>Divisions!C162</f>
        <v>1</v>
      </c>
      <c r="H161" s="26">
        <f>Divisions!J162</f>
        <v>2</v>
      </c>
      <c r="I161" s="26">
        <f>Divisions!G162</f>
        <v>2.5</v>
      </c>
      <c r="J161" s="26">
        <f>Divisions!I162</f>
        <v>1.5</v>
      </c>
      <c r="K161" s="25" t="s">
        <v>43</v>
      </c>
      <c r="L161" s="26">
        <f>Divisions!H162</f>
        <v>2</v>
      </c>
      <c r="M161" s="26">
        <f>Divisions!K162</f>
        <v>2</v>
      </c>
      <c r="N161" s="26">
        <f>Divisions!M162</f>
        <v>3</v>
      </c>
      <c r="O161" s="27">
        <f t="shared" si="31"/>
        <v>18.5</v>
      </c>
      <c r="P161" s="28">
        <f>SUM(Divisions!O162:Y162)*2</f>
        <v>7</v>
      </c>
      <c r="Q161" s="28">
        <f t="shared" si="32"/>
        <v>11</v>
      </c>
      <c r="R161" s="38"/>
      <c r="S161" s="38"/>
      <c r="T161" s="117"/>
      <c r="U161" s="38"/>
      <c r="V161" s="38"/>
      <c r="W161" s="38"/>
      <c r="X161" s="38">
        <v>2</v>
      </c>
    </row>
    <row r="162" spans="1:24" ht="15" customHeight="1" x14ac:dyDescent="0.25">
      <c r="A162" s="23">
        <f>IF(O162=O161, IF(P162=P161,"",10),10)</f>
        <v>10</v>
      </c>
      <c r="B162" s="24" t="str">
        <f>Divisions!B165</f>
        <v>302 KISK Ieper 3</v>
      </c>
      <c r="C162" s="26">
        <f>Divisions!E165</f>
        <v>0</v>
      </c>
      <c r="D162" s="26">
        <f>Divisions!M165</f>
        <v>0</v>
      </c>
      <c r="E162" s="26">
        <f>Divisions!K165</f>
        <v>1</v>
      </c>
      <c r="F162" s="26">
        <f>Divisions!D165</f>
        <v>1</v>
      </c>
      <c r="G162" s="26">
        <f>Divisions!I165</f>
        <v>1</v>
      </c>
      <c r="H162" s="26">
        <f>Divisions!L165</f>
        <v>1.5</v>
      </c>
      <c r="I162" s="26">
        <f>Divisions!F165</f>
        <v>2.5</v>
      </c>
      <c r="J162" s="26">
        <f>Divisions!J165</f>
        <v>0.5</v>
      </c>
      <c r="K162" s="26">
        <f>Divisions!H165</f>
        <v>2</v>
      </c>
      <c r="L162" s="25" t="s">
        <v>43</v>
      </c>
      <c r="M162" s="26">
        <f>Divisions!C165</f>
        <v>3.5</v>
      </c>
      <c r="N162" s="26">
        <f>Divisions!G165</f>
        <v>3</v>
      </c>
      <c r="O162" s="27">
        <f t="shared" si="31"/>
        <v>16</v>
      </c>
      <c r="P162" s="28">
        <f>SUM(Divisions!O165:Y165)*2</f>
        <v>7</v>
      </c>
      <c r="Q162" s="28">
        <f t="shared" si="32"/>
        <v>11</v>
      </c>
      <c r="R162" s="38"/>
      <c r="S162" s="38"/>
      <c r="T162" s="117"/>
      <c r="U162" s="38"/>
      <c r="V162" s="38"/>
      <c r="W162" s="38"/>
      <c r="X162" s="38">
        <v>7</v>
      </c>
    </row>
    <row r="163" spans="1:24" ht="15" customHeight="1" x14ac:dyDescent="0.25">
      <c r="A163" s="23">
        <f>IF(O163=O162, IF(P163=P162,"",11),11)</f>
        <v>11</v>
      </c>
      <c r="B163" s="24" t="str">
        <f>Divisions!B154</f>
        <v>302 KISK Ieper 2</v>
      </c>
      <c r="C163" s="26">
        <f>Divisions!D154</f>
        <v>1</v>
      </c>
      <c r="D163" s="26">
        <f>Divisions!H154</f>
        <v>1.5</v>
      </c>
      <c r="E163" s="26">
        <f>Divisions!G154</f>
        <v>1</v>
      </c>
      <c r="F163" s="26">
        <f>Divisions!I154</f>
        <v>0.5</v>
      </c>
      <c r="G163" s="26">
        <f>Divisions!F154</f>
        <v>0</v>
      </c>
      <c r="H163" s="26">
        <f>Divisions!M154</f>
        <v>1.5</v>
      </c>
      <c r="I163" s="26">
        <f>Divisions!J154</f>
        <v>2.5</v>
      </c>
      <c r="J163" s="26">
        <f>Divisions!L154</f>
        <v>1.5</v>
      </c>
      <c r="K163" s="26">
        <f>Divisions!K154</f>
        <v>2</v>
      </c>
      <c r="L163" s="26">
        <f>Divisions!C154</f>
        <v>0.5</v>
      </c>
      <c r="M163" s="25" t="s">
        <v>43</v>
      </c>
      <c r="N163" s="26">
        <f>Divisions!E154</f>
        <v>2.5</v>
      </c>
      <c r="O163" s="27">
        <f t="shared" si="31"/>
        <v>14.5</v>
      </c>
      <c r="P163" s="28">
        <f>SUM(Divisions!O154:Y154)*2</f>
        <v>5</v>
      </c>
      <c r="Q163" s="28">
        <f t="shared" si="32"/>
        <v>11</v>
      </c>
      <c r="R163" s="38"/>
      <c r="S163" s="38"/>
      <c r="T163" s="117"/>
      <c r="U163" s="38"/>
      <c r="V163" s="38"/>
      <c r="W163" s="38"/>
      <c r="X163" s="38">
        <v>6</v>
      </c>
    </row>
    <row r="164" spans="1:24" ht="15" customHeight="1" thickBot="1" x14ac:dyDescent="0.3">
      <c r="A164" s="29">
        <f>IF(O164=O163, IF(P164=P163,"",12),12)</f>
        <v>12</v>
      </c>
      <c r="B164" s="30" t="str">
        <f>Divisions!B156</f>
        <v>309 KRST Roeselare 2</v>
      </c>
      <c r="C164" s="31">
        <f>Divisions!F156</f>
        <v>0</v>
      </c>
      <c r="D164" s="31">
        <f>Divisions!J156</f>
        <v>0</v>
      </c>
      <c r="E164" s="31">
        <f>Divisions!I156</f>
        <v>0.5</v>
      </c>
      <c r="F164" s="31">
        <f>Divisions!K156</f>
        <v>0</v>
      </c>
      <c r="G164" s="31">
        <f>Divisions!H156</f>
        <v>4</v>
      </c>
      <c r="H164" s="31">
        <f>Divisions!D156</f>
        <v>1</v>
      </c>
      <c r="I164" s="31">
        <f>Divisions!L156</f>
        <v>2</v>
      </c>
      <c r="J164" s="31">
        <f>Divisions!C156</f>
        <v>1.5</v>
      </c>
      <c r="K164" s="31">
        <f>Divisions!M156</f>
        <v>1</v>
      </c>
      <c r="L164" s="31">
        <f>Divisions!G156</f>
        <v>1</v>
      </c>
      <c r="M164" s="31">
        <f>Divisions!E156</f>
        <v>1.5</v>
      </c>
      <c r="N164" s="134" t="s">
        <v>43</v>
      </c>
      <c r="O164" s="33">
        <f t="shared" si="31"/>
        <v>12.5</v>
      </c>
      <c r="P164" s="34">
        <f>SUM(Divisions!O156:Y156)*2</f>
        <v>3</v>
      </c>
      <c r="Q164" s="34">
        <f t="shared" si="32"/>
        <v>11</v>
      </c>
      <c r="R164" s="38"/>
      <c r="S164" s="38"/>
      <c r="T164" s="117"/>
      <c r="U164" s="38"/>
      <c r="V164" s="38"/>
      <c r="W164" s="38"/>
      <c r="X164" s="38">
        <v>4</v>
      </c>
    </row>
    <row r="165" spans="1:24" ht="15" customHeight="1" thickTop="1" x14ac:dyDescent="0.25">
      <c r="A165" s="84"/>
      <c r="B165" s="35"/>
      <c r="C165" s="36"/>
      <c r="D165" s="36"/>
      <c r="E165" s="36"/>
      <c r="F165" s="36"/>
      <c r="G165" s="36"/>
      <c r="H165" s="36"/>
      <c r="I165" s="36"/>
      <c r="J165" s="36"/>
      <c r="K165" s="36"/>
      <c r="L165" s="36"/>
      <c r="M165" s="36"/>
      <c r="N165" s="36"/>
      <c r="O165" s="37"/>
      <c r="P165" s="38"/>
      <c r="Q165" s="38"/>
      <c r="R165" s="38"/>
      <c r="S165" s="38"/>
      <c r="T165" s="117"/>
      <c r="U165" s="38"/>
      <c r="V165" s="38"/>
      <c r="W165" s="38"/>
      <c r="X165" s="38"/>
    </row>
    <row r="166" spans="1:24" ht="15" customHeight="1" thickBot="1" x14ac:dyDescent="0.3">
      <c r="A166" s="14"/>
      <c r="B166" s="15" t="str">
        <f>Divisions!$B167</f>
        <v>Afdeling/Division 4E</v>
      </c>
      <c r="C166" s="16"/>
      <c r="D166" s="16"/>
      <c r="E166" s="16"/>
      <c r="F166" s="16"/>
      <c r="G166" s="16"/>
      <c r="H166" s="16"/>
      <c r="I166" s="16"/>
      <c r="J166" s="16"/>
      <c r="K166" s="16"/>
      <c r="L166" s="16"/>
      <c r="M166" s="16"/>
      <c r="N166" s="16"/>
      <c r="O166" s="17"/>
      <c r="P166" s="17"/>
      <c r="Q166" s="17"/>
      <c r="R166" s="17"/>
      <c r="S166" s="17"/>
      <c r="T166" s="115"/>
      <c r="U166" s="17"/>
      <c r="V166" s="17"/>
      <c r="W166" s="17"/>
      <c r="X166" s="17"/>
    </row>
    <row r="167" spans="1:24" ht="15" customHeight="1" thickTop="1" thickBot="1" x14ac:dyDescent="0.3">
      <c r="A167" s="18" t="s">
        <v>39</v>
      </c>
      <c r="B167" s="19" t="s">
        <v>40</v>
      </c>
      <c r="C167" s="20">
        <f t="shared" ref="C167:N167" si="33">MATCH("XX",C168:C179,0)</f>
        <v>1</v>
      </c>
      <c r="D167" s="20">
        <f t="shared" si="33"/>
        <v>2</v>
      </c>
      <c r="E167" s="20">
        <f t="shared" si="33"/>
        <v>3</v>
      </c>
      <c r="F167" s="20">
        <f t="shared" si="33"/>
        <v>4</v>
      </c>
      <c r="G167" s="20">
        <f t="shared" si="33"/>
        <v>5</v>
      </c>
      <c r="H167" s="20">
        <f t="shared" si="33"/>
        <v>6</v>
      </c>
      <c r="I167" s="20">
        <f t="shared" si="33"/>
        <v>7</v>
      </c>
      <c r="J167" s="20">
        <f t="shared" si="33"/>
        <v>8</v>
      </c>
      <c r="K167" s="20">
        <f t="shared" si="33"/>
        <v>9</v>
      </c>
      <c r="L167" s="20">
        <f t="shared" si="33"/>
        <v>10</v>
      </c>
      <c r="M167" s="20">
        <f t="shared" si="33"/>
        <v>11</v>
      </c>
      <c r="N167" s="20">
        <f t="shared" si="33"/>
        <v>12</v>
      </c>
      <c r="O167" s="21" t="s">
        <v>41</v>
      </c>
      <c r="P167" s="22" t="s">
        <v>42</v>
      </c>
      <c r="Q167" s="22" t="s">
        <v>47</v>
      </c>
      <c r="R167" s="43"/>
      <c r="S167" s="43"/>
      <c r="T167" s="116"/>
      <c r="U167" s="43"/>
      <c r="V167" s="43"/>
      <c r="W167" s="43"/>
      <c r="X167" s="43"/>
    </row>
    <row r="168" spans="1:24" ht="15" customHeight="1" x14ac:dyDescent="0.25">
      <c r="A168" s="23">
        <v>1</v>
      </c>
      <c r="B168" s="24" t="str">
        <f>Divisions!B174</f>
        <v>114 Mechelen 4</v>
      </c>
      <c r="C168" s="25" t="s">
        <v>43</v>
      </c>
      <c r="D168" s="26">
        <f>Divisions!I174</f>
        <v>2</v>
      </c>
      <c r="E168" s="26">
        <f>Divisions!D174</f>
        <v>3</v>
      </c>
      <c r="F168" s="26">
        <f>Divisions!M174</f>
        <v>2</v>
      </c>
      <c r="G168" s="26">
        <f>Divisions!K174</f>
        <v>3.5</v>
      </c>
      <c r="H168" s="26">
        <f>Divisions!L174</f>
        <v>2</v>
      </c>
      <c r="I168" s="26">
        <f>Divisions!C174</f>
        <v>3.5</v>
      </c>
      <c r="J168" s="26">
        <f>Divisions!G174</f>
        <v>3</v>
      </c>
      <c r="K168" s="26">
        <f>Divisions!J174</f>
        <v>1.5</v>
      </c>
      <c r="L168" s="26">
        <f>Divisions!H174</f>
        <v>3.5</v>
      </c>
      <c r="M168" s="26">
        <f>Divisions!E174</f>
        <v>3</v>
      </c>
      <c r="N168" s="26">
        <f>Divisions!F174</f>
        <v>3</v>
      </c>
      <c r="O168" s="27">
        <f t="shared" ref="O168:O179" si="34">SUM(C168:N168)</f>
        <v>30</v>
      </c>
      <c r="P168" s="28">
        <f>SUM(Divisions!O174:Y174)*2</f>
        <v>17</v>
      </c>
      <c r="Q168" s="28">
        <f t="shared" ref="Q168:Q179" si="35">COUNT(C168:N168)</f>
        <v>11</v>
      </c>
      <c r="R168" s="38"/>
      <c r="S168" s="38"/>
      <c r="T168" s="117"/>
      <c r="U168" s="38"/>
      <c r="V168" s="38"/>
      <c r="W168" s="38"/>
      <c r="X168" s="38">
        <v>8</v>
      </c>
    </row>
    <row r="169" spans="1:24" ht="15" customHeight="1" x14ac:dyDescent="0.25">
      <c r="A169" s="23">
        <f>IF(O169=O168, IF(P169=P168,"",2),2)</f>
        <v>2</v>
      </c>
      <c r="B169" s="24" t="str">
        <f>Divisions!B170</f>
        <v>278 Pantin 5</v>
      </c>
      <c r="C169" s="26">
        <f>Divisions!I170</f>
        <v>2</v>
      </c>
      <c r="D169" s="25" t="s">
        <v>43</v>
      </c>
      <c r="E169" s="26">
        <f>Divisions!K170</f>
        <v>2.5</v>
      </c>
      <c r="F169" s="26">
        <f>Divisions!E170</f>
        <v>1</v>
      </c>
      <c r="G169" s="26">
        <f>Divisions!G170</f>
        <v>3.5</v>
      </c>
      <c r="H169" s="26">
        <f>Divisions!H170</f>
        <v>2.5</v>
      </c>
      <c r="I169" s="26">
        <f>Divisions!J170</f>
        <v>2</v>
      </c>
      <c r="J169" s="26">
        <f>Divisions!C170</f>
        <v>2.5</v>
      </c>
      <c r="K169" s="26">
        <f>Divisions!F170</f>
        <v>2</v>
      </c>
      <c r="L169" s="26">
        <f>Divisions!D170</f>
        <v>2.5</v>
      </c>
      <c r="M169" s="26">
        <f>Divisions!L170</f>
        <v>3</v>
      </c>
      <c r="N169" s="26">
        <f>Divisions!M170</f>
        <v>2</v>
      </c>
      <c r="O169" s="27">
        <f t="shared" si="34"/>
        <v>25.5</v>
      </c>
      <c r="P169" s="28">
        <f>SUM(Divisions!O170:Y170)*2</f>
        <v>16</v>
      </c>
      <c r="Q169" s="28">
        <f t="shared" si="35"/>
        <v>11</v>
      </c>
      <c r="R169" s="38"/>
      <c r="S169" s="38"/>
      <c r="T169" s="117"/>
      <c r="U169" s="38"/>
      <c r="V169" s="38"/>
      <c r="W169" s="38"/>
      <c r="X169" s="38">
        <v>7</v>
      </c>
    </row>
    <row r="170" spans="1:24" ht="15" customHeight="1" x14ac:dyDescent="0.25">
      <c r="A170" s="23">
        <f>IF(O170=O169, IF(P170=P169,"",3),3)</f>
        <v>3</v>
      </c>
      <c r="B170" s="24" t="str">
        <f>Divisions!B176</f>
        <v>194 ChessLooks Lier 1</v>
      </c>
      <c r="C170" s="26">
        <f>Divisions!D176</f>
        <v>1</v>
      </c>
      <c r="D170" s="26">
        <f>Divisions!K176</f>
        <v>1.5</v>
      </c>
      <c r="E170" s="133" t="s">
        <v>43</v>
      </c>
      <c r="F170" s="26">
        <f>Divisions!F176</f>
        <v>3.5</v>
      </c>
      <c r="G170" s="26">
        <f>Divisions!M176</f>
        <v>1</v>
      </c>
      <c r="H170" s="26">
        <f>Divisions!C176</f>
        <v>2.5</v>
      </c>
      <c r="I170" s="26">
        <f>Divisions!E176</f>
        <v>3.5</v>
      </c>
      <c r="J170" s="26">
        <f>Divisions!I176</f>
        <v>3</v>
      </c>
      <c r="K170" s="26">
        <f>Divisions!L176</f>
        <v>3</v>
      </c>
      <c r="L170" s="26">
        <f>Divisions!J176</f>
        <v>2</v>
      </c>
      <c r="M170" s="26">
        <f>Divisions!G176</f>
        <v>4</v>
      </c>
      <c r="N170" s="26">
        <f>Divisions!H176</f>
        <v>3</v>
      </c>
      <c r="O170" s="27">
        <f t="shared" si="34"/>
        <v>28</v>
      </c>
      <c r="P170" s="28">
        <f>SUM(Divisions!O176:Y176)*2</f>
        <v>15</v>
      </c>
      <c r="Q170" s="28">
        <f t="shared" si="35"/>
        <v>11</v>
      </c>
      <c r="R170" s="38"/>
      <c r="S170" s="38"/>
      <c r="T170" s="117"/>
      <c r="U170" s="38"/>
      <c r="V170" s="38"/>
      <c r="W170" s="38"/>
      <c r="X170" s="38">
        <v>4</v>
      </c>
    </row>
    <row r="171" spans="1:24" ht="15" customHeight="1" x14ac:dyDescent="0.25">
      <c r="A171" s="23">
        <f>IF(O171=O170, IF(P171=P170,"",4),4)</f>
        <v>4</v>
      </c>
      <c r="B171" s="24" t="str">
        <f>Divisions!B180</f>
        <v>124 Deurne 3</v>
      </c>
      <c r="C171" s="26">
        <f>Divisions!M180</f>
        <v>2</v>
      </c>
      <c r="D171" s="26">
        <f>Divisions!E180</f>
        <v>3</v>
      </c>
      <c r="E171" s="26">
        <f>Divisions!F180</f>
        <v>0.5</v>
      </c>
      <c r="F171" s="133" t="s">
        <v>43</v>
      </c>
      <c r="G171" s="26">
        <f>Divisions!I180</f>
        <v>1</v>
      </c>
      <c r="H171" s="26">
        <f>Divisions!K180</f>
        <v>2</v>
      </c>
      <c r="I171" s="26">
        <f>Divisions!D180</f>
        <v>2</v>
      </c>
      <c r="J171" s="26">
        <f>Divisions!L180</f>
        <v>3</v>
      </c>
      <c r="K171" s="26">
        <f>Divisions!G180</f>
        <v>4</v>
      </c>
      <c r="L171" s="26">
        <f>Divisions!C180</f>
        <v>3</v>
      </c>
      <c r="M171" s="26">
        <f>Divisions!H180</f>
        <v>3</v>
      </c>
      <c r="N171" s="26">
        <f>Divisions!J180</f>
        <v>2</v>
      </c>
      <c r="O171" s="27">
        <f t="shared" si="34"/>
        <v>25.5</v>
      </c>
      <c r="P171" s="28">
        <f>SUM(Divisions!O180:Y180)*2</f>
        <v>14</v>
      </c>
      <c r="Q171" s="28">
        <f t="shared" si="35"/>
        <v>11</v>
      </c>
      <c r="R171" s="38"/>
      <c r="S171" s="38"/>
      <c r="T171" s="117"/>
      <c r="U171" s="38"/>
      <c r="V171" s="38"/>
      <c r="W171" s="38"/>
      <c r="X171" s="38">
        <v>6</v>
      </c>
    </row>
    <row r="172" spans="1:24" ht="15" customHeight="1" x14ac:dyDescent="0.25">
      <c r="A172" s="23">
        <f>IF(O172=O171, IF(P172=P171,"",5),5)</f>
        <v>5</v>
      </c>
      <c r="B172" s="24" t="str">
        <f>Divisions!B172</f>
        <v>121 Turnhout 2</v>
      </c>
      <c r="C172" s="26">
        <f>Divisions!K172</f>
        <v>0.5</v>
      </c>
      <c r="D172" s="26">
        <f>Divisions!G172</f>
        <v>0.5</v>
      </c>
      <c r="E172" s="26">
        <f>Divisions!M172</f>
        <v>3</v>
      </c>
      <c r="F172" s="26">
        <f>Divisions!I172</f>
        <v>3</v>
      </c>
      <c r="G172" s="25" t="s">
        <v>43</v>
      </c>
      <c r="H172" s="26">
        <f>Divisions!J172</f>
        <v>1.5</v>
      </c>
      <c r="I172" s="26">
        <f>Divisions!L172</f>
        <v>3</v>
      </c>
      <c r="J172" s="26">
        <f>Divisions!E172</f>
        <v>1.5</v>
      </c>
      <c r="K172" s="26">
        <f>Divisions!H172</f>
        <v>3</v>
      </c>
      <c r="L172" s="26">
        <f>Divisions!F172</f>
        <v>0</v>
      </c>
      <c r="M172" s="26">
        <f>Divisions!C172</f>
        <v>4</v>
      </c>
      <c r="N172" s="26">
        <f>Divisions!D172</f>
        <v>3</v>
      </c>
      <c r="O172" s="27">
        <f t="shared" si="34"/>
        <v>23</v>
      </c>
      <c r="P172" s="28">
        <f>SUM(Divisions!O172:Y172)*2</f>
        <v>12</v>
      </c>
      <c r="Q172" s="28">
        <f t="shared" si="35"/>
        <v>11</v>
      </c>
      <c r="R172" s="38"/>
      <c r="S172" s="38"/>
      <c r="T172" s="117"/>
      <c r="U172" s="38"/>
      <c r="V172" s="38"/>
      <c r="W172" s="38"/>
      <c r="X172" s="38">
        <v>5</v>
      </c>
    </row>
    <row r="173" spans="1:24" ht="15" customHeight="1" x14ac:dyDescent="0.25">
      <c r="A173" s="23">
        <f>IF(O173=O172, IF(P173=P172,"",6),6)</f>
        <v>6</v>
      </c>
      <c r="B173" s="24" t="str">
        <f>Divisions!B173</f>
        <v>174 Brasschaat 5</v>
      </c>
      <c r="C173" s="26">
        <f>Divisions!L173</f>
        <v>2</v>
      </c>
      <c r="D173" s="26">
        <f>Divisions!H173</f>
        <v>1.5</v>
      </c>
      <c r="E173" s="26">
        <f>Divisions!C173</f>
        <v>1.5</v>
      </c>
      <c r="F173" s="26">
        <f>Divisions!K173</f>
        <v>2</v>
      </c>
      <c r="G173" s="26">
        <f>Divisions!J173</f>
        <v>2.5</v>
      </c>
      <c r="H173" s="25" t="s">
        <v>43</v>
      </c>
      <c r="I173" s="26">
        <f>Divisions!M173</f>
        <v>0.5</v>
      </c>
      <c r="J173" s="26">
        <f>Divisions!F173</f>
        <v>3</v>
      </c>
      <c r="K173" s="26">
        <f>Divisions!I173</f>
        <v>2</v>
      </c>
      <c r="L173" s="26">
        <f>Divisions!G173</f>
        <v>4</v>
      </c>
      <c r="M173" s="26">
        <f>Divisions!D173</f>
        <v>1</v>
      </c>
      <c r="N173" s="26">
        <f>Divisions!E173</f>
        <v>2.5</v>
      </c>
      <c r="O173" s="27">
        <f t="shared" si="34"/>
        <v>22.5</v>
      </c>
      <c r="P173" s="28">
        <f>SUM(Divisions!O173:Y173)*2</f>
        <v>11</v>
      </c>
      <c r="Q173" s="28">
        <f t="shared" si="35"/>
        <v>11</v>
      </c>
      <c r="R173" s="38"/>
      <c r="S173" s="38"/>
      <c r="T173" s="117"/>
      <c r="U173" s="38"/>
      <c r="V173" s="38"/>
      <c r="W173" s="38"/>
      <c r="X173" s="38">
        <v>1</v>
      </c>
    </row>
    <row r="174" spans="1:24" ht="15" customHeight="1" x14ac:dyDescent="0.25">
      <c r="A174" s="23">
        <f>IF(O174=O173, IF(P174=P173,"",7),7)</f>
        <v>7</v>
      </c>
      <c r="B174" s="24" t="str">
        <f>Divisions!B175</f>
        <v>121 Turnhout 3</v>
      </c>
      <c r="C174" s="26">
        <f>Divisions!C175</f>
        <v>0.5</v>
      </c>
      <c r="D174" s="26">
        <f>Divisions!J175</f>
        <v>2</v>
      </c>
      <c r="E174" s="26">
        <f>Divisions!E175</f>
        <v>0.5</v>
      </c>
      <c r="F174" s="26">
        <f>Divisions!D175</f>
        <v>2</v>
      </c>
      <c r="G174" s="26">
        <f>Divisions!L175</f>
        <v>1</v>
      </c>
      <c r="H174" s="26">
        <f>Divisions!M175</f>
        <v>3.5</v>
      </c>
      <c r="I174" s="25" t="s">
        <v>43</v>
      </c>
      <c r="J174" s="26">
        <f>Divisions!H175</f>
        <v>1</v>
      </c>
      <c r="K174" s="26">
        <f>Divisions!K175</f>
        <v>2</v>
      </c>
      <c r="L174" s="26">
        <f>Divisions!I175</f>
        <v>2.5</v>
      </c>
      <c r="M174" s="26">
        <f>Divisions!F175</f>
        <v>3</v>
      </c>
      <c r="N174" s="26">
        <f>Divisions!G175</f>
        <v>2.5</v>
      </c>
      <c r="O174" s="27">
        <f t="shared" si="34"/>
        <v>20.5</v>
      </c>
      <c r="P174" s="28">
        <f>SUM(Divisions!O175:Y175)*2</f>
        <v>11</v>
      </c>
      <c r="Q174" s="28">
        <f t="shared" si="35"/>
        <v>11</v>
      </c>
      <c r="R174" s="38"/>
      <c r="S174" s="38"/>
      <c r="T174" s="117"/>
      <c r="U174" s="38"/>
      <c r="V174" s="38"/>
      <c r="W174" s="38"/>
      <c r="X174" s="38">
        <v>3</v>
      </c>
    </row>
    <row r="175" spans="1:24" ht="15" customHeight="1" x14ac:dyDescent="0.25">
      <c r="A175" s="23">
        <f>IF(O175=O174, IF(P175=P174,"",8),8)</f>
        <v>8</v>
      </c>
      <c r="B175" s="24" t="str">
        <f>Divisions!B179</f>
        <v>176 Westerlo 2</v>
      </c>
      <c r="C175" s="26">
        <f>Divisions!G179</f>
        <v>1</v>
      </c>
      <c r="D175" s="26">
        <f>Divisions!C179</f>
        <v>1.5</v>
      </c>
      <c r="E175" s="26">
        <f>Divisions!I179</f>
        <v>1</v>
      </c>
      <c r="F175" s="26">
        <f>Divisions!L179</f>
        <v>1</v>
      </c>
      <c r="G175" s="26">
        <f>Divisions!E179</f>
        <v>2.5</v>
      </c>
      <c r="H175" s="26">
        <f>Divisions!F179</f>
        <v>1</v>
      </c>
      <c r="I175" s="26">
        <f>Divisions!H179</f>
        <v>3</v>
      </c>
      <c r="J175" s="25" t="s">
        <v>43</v>
      </c>
      <c r="K175" s="26">
        <f>Divisions!D179</f>
        <v>2</v>
      </c>
      <c r="L175" s="26">
        <f>Divisions!M179</f>
        <v>1.5</v>
      </c>
      <c r="M175" s="26">
        <f>Divisions!J179</f>
        <v>2.5</v>
      </c>
      <c r="N175" s="26">
        <f>Divisions!K179</f>
        <v>3.5</v>
      </c>
      <c r="O175" s="27">
        <f t="shared" si="34"/>
        <v>20.5</v>
      </c>
      <c r="P175" s="28">
        <f>SUM(Divisions!O179:Y179)*2</f>
        <v>9</v>
      </c>
      <c r="Q175" s="28">
        <f t="shared" si="35"/>
        <v>11</v>
      </c>
      <c r="R175" s="38"/>
      <c r="S175" s="38"/>
      <c r="T175" s="117"/>
      <c r="U175" s="38"/>
      <c r="V175" s="38"/>
      <c r="W175" s="38"/>
      <c r="X175" s="38">
        <v>2</v>
      </c>
    </row>
    <row r="176" spans="1:24" ht="15" customHeight="1" x14ac:dyDescent="0.25">
      <c r="A176" s="23">
        <f>IF(O176=O175, IF(P176=P175,"",9),9)</f>
        <v>9</v>
      </c>
      <c r="B176" s="24" t="str">
        <f>Divisions!B171</f>
        <v>132 SK Oude-God 2</v>
      </c>
      <c r="C176" s="26">
        <f>Divisions!J171</f>
        <v>2.5</v>
      </c>
      <c r="D176" s="26">
        <f>Divisions!F171</f>
        <v>2</v>
      </c>
      <c r="E176" s="26">
        <f>Divisions!L171</f>
        <v>1</v>
      </c>
      <c r="F176" s="26">
        <f>Divisions!G171</f>
        <v>0</v>
      </c>
      <c r="G176" s="26">
        <f>Divisions!H171</f>
        <v>1</v>
      </c>
      <c r="H176" s="26">
        <f>Divisions!I171</f>
        <v>2</v>
      </c>
      <c r="I176" s="26">
        <f>Divisions!K171</f>
        <v>2</v>
      </c>
      <c r="J176" s="26">
        <f>Divisions!D171</f>
        <v>2</v>
      </c>
      <c r="K176" s="25" t="s">
        <v>43</v>
      </c>
      <c r="L176" s="26">
        <f>Divisions!E171</f>
        <v>1.5</v>
      </c>
      <c r="M176" s="26">
        <f>Divisions!M171</f>
        <v>2</v>
      </c>
      <c r="N176" s="26">
        <f>Divisions!C171</f>
        <v>3.5</v>
      </c>
      <c r="O176" s="27">
        <f t="shared" si="34"/>
        <v>19.5</v>
      </c>
      <c r="P176" s="28">
        <f>SUM(Divisions!O171:Y171)*2</f>
        <v>9</v>
      </c>
      <c r="Q176" s="28">
        <f t="shared" si="35"/>
        <v>11</v>
      </c>
      <c r="R176" s="38"/>
      <c r="S176" s="38"/>
      <c r="T176" s="117"/>
      <c r="U176" s="38"/>
      <c r="V176" s="38"/>
      <c r="W176" s="38"/>
      <c r="X176" s="38">
        <v>11</v>
      </c>
    </row>
    <row r="177" spans="1:24" ht="15" customHeight="1" x14ac:dyDescent="0.25">
      <c r="A177" s="23">
        <f>IF(O177=O176, IF(P177=P176,"",10),10)</f>
        <v>10</v>
      </c>
      <c r="B177" s="24" t="str">
        <f>Divisions!B169</f>
        <v>713 Leopoldsburg 1</v>
      </c>
      <c r="C177" s="26">
        <f>Divisions!H169</f>
        <v>0.5</v>
      </c>
      <c r="D177" s="26">
        <f>Divisions!D169</f>
        <v>1.5</v>
      </c>
      <c r="E177" s="26">
        <f>Divisions!J169</f>
        <v>2</v>
      </c>
      <c r="F177" s="26">
        <f>Divisions!C169</f>
        <v>1</v>
      </c>
      <c r="G177" s="26">
        <f>Divisions!F169</f>
        <v>4</v>
      </c>
      <c r="H177" s="26">
        <f>Divisions!G169</f>
        <v>0</v>
      </c>
      <c r="I177" s="26">
        <f>Divisions!I169</f>
        <v>1.5</v>
      </c>
      <c r="J177" s="26">
        <f>Divisions!M169</f>
        <v>2.5</v>
      </c>
      <c r="K177" s="26">
        <f>Divisions!E169</f>
        <v>2.5</v>
      </c>
      <c r="L177" s="25" t="s">
        <v>43</v>
      </c>
      <c r="M177" s="26">
        <f>Divisions!K169</f>
        <v>2.5</v>
      </c>
      <c r="N177" s="26">
        <f>Divisions!L169</f>
        <v>0.5</v>
      </c>
      <c r="O177" s="27">
        <f t="shared" si="34"/>
        <v>18.5</v>
      </c>
      <c r="P177" s="28">
        <f>SUM(Divisions!O169:Y169)*2</f>
        <v>9</v>
      </c>
      <c r="Q177" s="28">
        <f t="shared" si="35"/>
        <v>11</v>
      </c>
      <c r="R177" s="38"/>
      <c r="S177" s="38"/>
      <c r="T177" s="117"/>
      <c r="U177" s="38"/>
      <c r="V177" s="38"/>
      <c r="W177" s="38"/>
      <c r="X177" s="38">
        <v>10</v>
      </c>
    </row>
    <row r="178" spans="1:24" ht="15" customHeight="1" x14ac:dyDescent="0.25">
      <c r="A178" s="23">
        <f>IF(O178=O177, IF(P178=P177,"",11),11)</f>
        <v>11</v>
      </c>
      <c r="B178" s="24" t="str">
        <f>Divisions!B177</f>
        <v>162 Molse SC 1</v>
      </c>
      <c r="C178" s="26">
        <f>Divisions!E177</f>
        <v>1</v>
      </c>
      <c r="D178" s="26">
        <f>Divisions!L177</f>
        <v>1</v>
      </c>
      <c r="E178" s="26">
        <f>Divisions!G177</f>
        <v>0</v>
      </c>
      <c r="F178" s="26">
        <f>Divisions!H177</f>
        <v>1</v>
      </c>
      <c r="G178" s="26">
        <f>Divisions!C177</f>
        <v>0</v>
      </c>
      <c r="H178" s="26">
        <f>Divisions!D177</f>
        <v>3</v>
      </c>
      <c r="I178" s="26">
        <f>Divisions!F177</f>
        <v>1</v>
      </c>
      <c r="J178" s="26">
        <f>Divisions!J177</f>
        <v>1.5</v>
      </c>
      <c r="K178" s="26">
        <f>Divisions!M177</f>
        <v>2</v>
      </c>
      <c r="L178" s="26">
        <f>Divisions!K177</f>
        <v>1.5</v>
      </c>
      <c r="M178" s="133" t="s">
        <v>43</v>
      </c>
      <c r="N178" s="26">
        <f>Divisions!I177</f>
        <v>4</v>
      </c>
      <c r="O178" s="27">
        <f t="shared" si="34"/>
        <v>16</v>
      </c>
      <c r="P178" s="28">
        <f>SUM(Divisions!O177:Y177)*2</f>
        <v>5</v>
      </c>
      <c r="Q178" s="28">
        <f t="shared" si="35"/>
        <v>11</v>
      </c>
      <c r="R178" s="38"/>
      <c r="S178" s="38"/>
      <c r="T178" s="117"/>
      <c r="U178" s="38"/>
      <c r="V178" s="38"/>
      <c r="W178" s="38"/>
      <c r="X178" s="38">
        <v>9</v>
      </c>
    </row>
    <row r="179" spans="1:24" ht="15" customHeight="1" thickBot="1" x14ac:dyDescent="0.3">
      <c r="A179" s="29">
        <f>IF(O179=O178, IF(P179=P178,"",12),12)</f>
        <v>12</v>
      </c>
      <c r="B179" s="30" t="str">
        <f>Divisions!B178</f>
        <v>231 DT Leuven 2</v>
      </c>
      <c r="C179" s="31">
        <f>Divisions!F178</f>
        <v>1</v>
      </c>
      <c r="D179" s="31">
        <f>Divisions!M178</f>
        <v>2</v>
      </c>
      <c r="E179" s="31">
        <f>Divisions!H178</f>
        <v>1</v>
      </c>
      <c r="F179" s="31">
        <f>Divisions!J178</f>
        <v>2</v>
      </c>
      <c r="G179" s="31">
        <f>Divisions!D178</f>
        <v>1</v>
      </c>
      <c r="H179" s="31">
        <f>Divisions!E178</f>
        <v>1.5</v>
      </c>
      <c r="I179" s="31">
        <f>Divisions!G178</f>
        <v>1.5</v>
      </c>
      <c r="J179" s="31">
        <f>Divisions!K178</f>
        <v>0.5</v>
      </c>
      <c r="K179" s="31">
        <f>Divisions!C178</f>
        <v>0.5</v>
      </c>
      <c r="L179" s="31">
        <f>Divisions!L178</f>
        <v>3.5</v>
      </c>
      <c r="M179" s="31">
        <f>Divisions!I178</f>
        <v>0</v>
      </c>
      <c r="N179" s="32" t="s">
        <v>43</v>
      </c>
      <c r="O179" s="33">
        <f t="shared" si="34"/>
        <v>14.5</v>
      </c>
      <c r="P179" s="34">
        <f>SUM(Divisions!O178:Y178)*2</f>
        <v>4</v>
      </c>
      <c r="Q179" s="34">
        <f t="shared" si="35"/>
        <v>11</v>
      </c>
      <c r="R179" s="38"/>
      <c r="S179" s="38"/>
      <c r="T179" s="117"/>
      <c r="U179" s="38"/>
      <c r="V179" s="38"/>
      <c r="W179" s="38"/>
      <c r="X179" s="38">
        <v>12</v>
      </c>
    </row>
    <row r="180" spans="1:24" ht="15" customHeight="1" thickTop="1" x14ac:dyDescent="0.25">
      <c r="A180" s="84"/>
      <c r="B180" s="35"/>
      <c r="C180" s="36"/>
      <c r="D180" s="36"/>
      <c r="E180" s="36"/>
      <c r="F180" s="36"/>
      <c r="G180" s="36"/>
      <c r="H180" s="36"/>
      <c r="I180" s="36"/>
      <c r="J180" s="36"/>
      <c r="K180" s="36"/>
      <c r="L180" s="36"/>
      <c r="M180" s="36"/>
      <c r="N180" s="36"/>
      <c r="O180" s="37"/>
      <c r="P180" s="38"/>
      <c r="Q180" s="38"/>
      <c r="R180" s="38"/>
      <c r="S180" s="38"/>
      <c r="T180" s="117"/>
      <c r="U180" s="38"/>
      <c r="V180" s="38"/>
      <c r="W180" s="38"/>
      <c r="X180" s="38"/>
    </row>
    <row r="181" spans="1:24" ht="15" customHeight="1" thickBot="1" x14ac:dyDescent="0.3">
      <c r="A181" s="14"/>
      <c r="B181" s="15" t="str">
        <f>Divisions!$B182</f>
        <v>Afdeling/Division 4F</v>
      </c>
      <c r="C181" s="16"/>
      <c r="D181" s="16"/>
      <c r="E181" s="16"/>
      <c r="F181" s="16"/>
      <c r="G181" s="16"/>
      <c r="H181" s="16"/>
      <c r="I181" s="16"/>
      <c r="J181" s="16"/>
      <c r="K181" s="16"/>
      <c r="L181" s="16"/>
      <c r="M181" s="16"/>
      <c r="N181" s="16"/>
      <c r="O181" s="17"/>
      <c r="P181" s="17"/>
      <c r="Q181" s="17"/>
      <c r="R181" s="17"/>
      <c r="S181" s="17"/>
      <c r="T181" s="115"/>
      <c r="U181" s="17"/>
      <c r="V181" s="17"/>
      <c r="W181" s="17"/>
      <c r="X181" s="17"/>
    </row>
    <row r="182" spans="1:24" ht="15" customHeight="1" thickTop="1" thickBot="1" x14ac:dyDescent="0.3">
      <c r="A182" s="18" t="s">
        <v>39</v>
      </c>
      <c r="B182" s="19" t="s">
        <v>40</v>
      </c>
      <c r="C182" s="20">
        <f t="shared" ref="C182:N182" si="36">MATCH("XX",C183:C194,0)</f>
        <v>1</v>
      </c>
      <c r="D182" s="20">
        <f t="shared" si="36"/>
        <v>2</v>
      </c>
      <c r="E182" s="20">
        <f t="shared" si="36"/>
        <v>3</v>
      </c>
      <c r="F182" s="20">
        <f t="shared" si="36"/>
        <v>4</v>
      </c>
      <c r="G182" s="20">
        <f t="shared" si="36"/>
        <v>5</v>
      </c>
      <c r="H182" s="20">
        <f t="shared" si="36"/>
        <v>6</v>
      </c>
      <c r="I182" s="20">
        <f t="shared" si="36"/>
        <v>7</v>
      </c>
      <c r="J182" s="20">
        <f t="shared" si="36"/>
        <v>8</v>
      </c>
      <c r="K182" s="20">
        <f t="shared" si="36"/>
        <v>9</v>
      </c>
      <c r="L182" s="20">
        <f t="shared" si="36"/>
        <v>10</v>
      </c>
      <c r="M182" s="20">
        <f t="shared" si="36"/>
        <v>11</v>
      </c>
      <c r="N182" s="20">
        <f t="shared" si="36"/>
        <v>12</v>
      </c>
      <c r="O182" s="21" t="s">
        <v>41</v>
      </c>
      <c r="P182" s="22" t="s">
        <v>42</v>
      </c>
      <c r="Q182" s="22" t="s">
        <v>47</v>
      </c>
      <c r="R182" s="43"/>
      <c r="S182" s="43"/>
      <c r="T182" s="116"/>
      <c r="U182" s="43"/>
      <c r="V182" s="43"/>
      <c r="W182" s="43"/>
      <c r="X182" s="43"/>
    </row>
    <row r="183" spans="1:24" ht="15" customHeight="1" x14ac:dyDescent="0.25">
      <c r="A183" s="23">
        <v>1</v>
      </c>
      <c r="B183" s="24" t="str">
        <f>Divisions!B184</f>
        <v>401 KGSRL 9</v>
      </c>
      <c r="C183" s="133" t="s">
        <v>43</v>
      </c>
      <c r="D183" s="26">
        <f>Divisions!C184</f>
        <v>2</v>
      </c>
      <c r="E183" s="26">
        <f>Divisions!F184</f>
        <v>2.5</v>
      </c>
      <c r="F183" s="26">
        <f>Divisions!G184</f>
        <v>3.5</v>
      </c>
      <c r="G183" s="26">
        <f>Divisions!J184</f>
        <v>3</v>
      </c>
      <c r="H183" s="26">
        <f>Divisions!K184</f>
        <v>3</v>
      </c>
      <c r="I183" s="26">
        <f>Divisions!D184</f>
        <v>2</v>
      </c>
      <c r="J183" s="26">
        <f>Divisions!L184</f>
        <v>2.5</v>
      </c>
      <c r="K183" s="26">
        <f>Divisions!I184</f>
        <v>2</v>
      </c>
      <c r="L183" s="26">
        <f>Divisions!E184</f>
        <v>2.5</v>
      </c>
      <c r="M183" s="26">
        <f>Divisions!H184</f>
        <v>3.5</v>
      </c>
      <c r="N183" s="26">
        <f>Divisions!M184</f>
        <v>2</v>
      </c>
      <c r="O183" s="27">
        <f t="shared" ref="O183:O194" si="37">SUM(C183:N183)</f>
        <v>28.5</v>
      </c>
      <c r="P183" s="28">
        <f>SUM(Divisions!O184:Y184)*2</f>
        <v>18</v>
      </c>
      <c r="Q183" s="28">
        <f t="shared" ref="Q183:Q194" si="38">COUNT(C183:N183)</f>
        <v>11</v>
      </c>
      <c r="R183" s="38"/>
      <c r="S183" s="38"/>
      <c r="T183" s="117"/>
      <c r="U183" s="38"/>
      <c r="V183" s="38"/>
      <c r="W183" s="38"/>
      <c r="X183" s="38">
        <v>5</v>
      </c>
    </row>
    <row r="184" spans="1:24" ht="15" customHeight="1" x14ac:dyDescent="0.25">
      <c r="A184" s="23">
        <f>IF(O184=O183, IF(P184=P183,"",2),2)</f>
        <v>2</v>
      </c>
      <c r="B184" s="24" t="str">
        <f>Divisions!B195</f>
        <v>422 MSV 1</v>
      </c>
      <c r="C184" s="26">
        <f>Divisions!C195</f>
        <v>2</v>
      </c>
      <c r="D184" s="25" t="s">
        <v>43</v>
      </c>
      <c r="E184" s="26">
        <f>Divisions!I195</f>
        <v>4</v>
      </c>
      <c r="F184" s="26">
        <f>Divisions!K195</f>
        <v>1.5</v>
      </c>
      <c r="G184" s="26">
        <f>Divisions!F195</f>
        <v>1.5</v>
      </c>
      <c r="H184" s="26">
        <f>Divisions!H195</f>
        <v>2</v>
      </c>
      <c r="I184" s="26">
        <f>Divisions!E195</f>
        <v>3.5</v>
      </c>
      <c r="J184" s="26">
        <f>Divisions!J195</f>
        <v>3</v>
      </c>
      <c r="K184" s="26">
        <f>Divisions!D195</f>
        <v>4</v>
      </c>
      <c r="L184" s="26">
        <f>Divisions!G195</f>
        <v>4</v>
      </c>
      <c r="M184" s="26">
        <f>Divisions!M195</f>
        <v>1.5</v>
      </c>
      <c r="N184" s="26">
        <f>Divisions!L195</f>
        <v>3.5</v>
      </c>
      <c r="O184" s="27">
        <f t="shared" si="37"/>
        <v>30.5</v>
      </c>
      <c r="P184" s="28">
        <f>SUM(Divisions!O195:Y195)*2</f>
        <v>15</v>
      </c>
      <c r="Q184" s="28">
        <f t="shared" si="38"/>
        <v>11</v>
      </c>
      <c r="R184" s="38"/>
      <c r="S184" s="38"/>
      <c r="T184" s="117"/>
      <c r="U184" s="38"/>
      <c r="V184" s="38"/>
      <c r="W184" s="38"/>
      <c r="X184" s="38">
        <v>12</v>
      </c>
    </row>
    <row r="185" spans="1:24" ht="15" customHeight="1" x14ac:dyDescent="0.25">
      <c r="A185" s="23">
        <f>IF(O185=O184, IF(P185=P184,"",3),3)</f>
        <v>3</v>
      </c>
      <c r="B185" s="24" t="str">
        <f>Divisions!B187</f>
        <v>432 Wetteren 4</v>
      </c>
      <c r="C185" s="26">
        <f>Divisions!F187</f>
        <v>1.5</v>
      </c>
      <c r="D185" s="26">
        <f>Divisions!I187</f>
        <v>0</v>
      </c>
      <c r="E185" s="25" t="s">
        <v>43</v>
      </c>
      <c r="F185" s="26">
        <f>Divisions!J187</f>
        <v>2</v>
      </c>
      <c r="G185" s="26">
        <f>Divisions!M187</f>
        <v>2</v>
      </c>
      <c r="H185" s="26">
        <f>Divisions!C187</f>
        <v>2.5</v>
      </c>
      <c r="I185" s="26">
        <f>Divisions!G187</f>
        <v>3</v>
      </c>
      <c r="J185" s="26">
        <f>Divisions!D187</f>
        <v>2</v>
      </c>
      <c r="K185" s="26">
        <f>Divisions!L187</f>
        <v>3</v>
      </c>
      <c r="L185" s="26">
        <f>Divisions!H187</f>
        <v>2.5</v>
      </c>
      <c r="M185" s="26">
        <f>Divisions!K187</f>
        <v>2.5</v>
      </c>
      <c r="N185" s="26">
        <f>Divisions!E187</f>
        <v>3</v>
      </c>
      <c r="O185" s="27">
        <f t="shared" si="37"/>
        <v>24</v>
      </c>
      <c r="P185" s="28">
        <f>SUM(Divisions!O187:Y187)*2</f>
        <v>15</v>
      </c>
      <c r="Q185" s="28">
        <f t="shared" si="38"/>
        <v>11</v>
      </c>
      <c r="R185" s="38"/>
      <c r="S185" s="38"/>
      <c r="T185" s="117"/>
      <c r="U185" s="38"/>
      <c r="V185" s="38"/>
      <c r="W185" s="38"/>
      <c r="X185" s="38">
        <v>2</v>
      </c>
    </row>
    <row r="186" spans="1:24" ht="15" customHeight="1" x14ac:dyDescent="0.25">
      <c r="A186" s="23">
        <f>IF(O186=O185, IF(P186=P185,"",4),4)</f>
        <v>4</v>
      </c>
      <c r="B186" s="24" t="str">
        <f>Divisions!B188</f>
        <v>438 Deinze 1</v>
      </c>
      <c r="C186" s="26">
        <f>Divisions!G188</f>
        <v>0.5</v>
      </c>
      <c r="D186" s="26">
        <f>Divisions!K188</f>
        <v>2.5</v>
      </c>
      <c r="E186" s="26">
        <f>Divisions!J188</f>
        <v>2</v>
      </c>
      <c r="F186" s="133" t="s">
        <v>43</v>
      </c>
      <c r="G186" s="26">
        <f>Divisions!C188</f>
        <v>3</v>
      </c>
      <c r="H186" s="26">
        <f>Divisions!D188</f>
        <v>2</v>
      </c>
      <c r="I186" s="26">
        <f>Divisions!H188</f>
        <v>2</v>
      </c>
      <c r="J186" s="26">
        <f>Divisions!E188</f>
        <v>2</v>
      </c>
      <c r="K186" s="26">
        <f>Divisions!M188</f>
        <v>0</v>
      </c>
      <c r="L186" s="26">
        <f>Divisions!I188</f>
        <v>1.5</v>
      </c>
      <c r="M186" s="26">
        <f>Divisions!L188</f>
        <v>2.5</v>
      </c>
      <c r="N186" s="26">
        <f>Divisions!F188</f>
        <v>2.5</v>
      </c>
      <c r="O186" s="27">
        <f t="shared" si="37"/>
        <v>20.5</v>
      </c>
      <c r="P186" s="28">
        <f>SUM(Divisions!O188:Y188)*2</f>
        <v>12</v>
      </c>
      <c r="Q186" s="28">
        <f t="shared" si="38"/>
        <v>11</v>
      </c>
      <c r="R186" s="38"/>
      <c r="S186" s="38"/>
      <c r="T186" s="117"/>
      <c r="U186" s="38"/>
      <c r="V186" s="38"/>
      <c r="W186" s="38"/>
      <c r="X186" s="38">
        <v>11</v>
      </c>
    </row>
    <row r="187" spans="1:24" ht="15" customHeight="1" x14ac:dyDescent="0.25">
      <c r="A187" s="23">
        <f>IF(O187=O186, IF(P187=P186,"",5),5)</f>
        <v>5</v>
      </c>
      <c r="B187" s="24" t="str">
        <f>Divisions!B191</f>
        <v>472 De Mercatel 2</v>
      </c>
      <c r="C187" s="26">
        <f>Divisions!J191</f>
        <v>1</v>
      </c>
      <c r="D187" s="26">
        <f>Divisions!F191</f>
        <v>1.5</v>
      </c>
      <c r="E187" s="26">
        <f>Divisions!M191</f>
        <v>2</v>
      </c>
      <c r="F187" s="26">
        <f>Divisions!C191</f>
        <v>1</v>
      </c>
      <c r="G187" s="25" t="s">
        <v>43</v>
      </c>
      <c r="H187" s="26">
        <f>Divisions!G191</f>
        <v>2.5</v>
      </c>
      <c r="I187" s="26">
        <f>Divisions!K191</f>
        <v>2</v>
      </c>
      <c r="J187" s="26">
        <f>Divisions!H191</f>
        <v>4</v>
      </c>
      <c r="K187" s="26">
        <f>Divisions!E191</f>
        <v>2</v>
      </c>
      <c r="L187" s="26">
        <f>Divisions!L191</f>
        <v>4</v>
      </c>
      <c r="M187" s="26">
        <f>Divisions!D191</f>
        <v>2</v>
      </c>
      <c r="N187" s="26">
        <f>Divisions!I191</f>
        <v>1.5</v>
      </c>
      <c r="O187" s="27">
        <f t="shared" si="37"/>
        <v>23.5</v>
      </c>
      <c r="P187" s="28">
        <f>SUM(Divisions!O191:Y191)*2</f>
        <v>11</v>
      </c>
      <c r="Q187" s="28">
        <f t="shared" si="38"/>
        <v>11</v>
      </c>
      <c r="R187" s="38"/>
      <c r="S187" s="38"/>
      <c r="T187" s="117"/>
      <c r="U187" s="38"/>
      <c r="V187" s="38"/>
      <c r="W187" s="38"/>
      <c r="X187" s="38">
        <v>10</v>
      </c>
    </row>
    <row r="188" spans="1:24" ht="15" customHeight="1" x14ac:dyDescent="0.25">
      <c r="A188" s="23">
        <f>IF(O188=O187, IF(P188=P187,"",6),6)</f>
        <v>6</v>
      </c>
      <c r="B188" s="24" t="str">
        <f>Divisions!B192</f>
        <v>430 Landegem 3</v>
      </c>
      <c r="C188" s="26">
        <f>Divisions!K192</f>
        <v>1</v>
      </c>
      <c r="D188" s="26">
        <f>Divisions!H192</f>
        <v>2</v>
      </c>
      <c r="E188" s="26">
        <f>Divisions!C192</f>
        <v>1.5</v>
      </c>
      <c r="F188" s="26">
        <f>Divisions!D192</f>
        <v>2</v>
      </c>
      <c r="G188" s="26">
        <f>Divisions!G192</f>
        <v>1.5</v>
      </c>
      <c r="H188" s="25" t="s">
        <v>43</v>
      </c>
      <c r="I188" s="26">
        <f>Divisions!L192</f>
        <v>2</v>
      </c>
      <c r="J188" s="26">
        <f>Divisions!I192</f>
        <v>2.5</v>
      </c>
      <c r="K188" s="26">
        <f>Divisions!F192</f>
        <v>2</v>
      </c>
      <c r="L188" s="26">
        <f>Divisions!M192</f>
        <v>2</v>
      </c>
      <c r="M188" s="26">
        <f>Divisions!E192</f>
        <v>2.5</v>
      </c>
      <c r="N188" s="26">
        <f>Divisions!J192</f>
        <v>2.5</v>
      </c>
      <c r="O188" s="27">
        <f t="shared" si="37"/>
        <v>21.5</v>
      </c>
      <c r="P188" s="28">
        <f>SUM(Divisions!O192:Y192)*2</f>
        <v>11</v>
      </c>
      <c r="Q188" s="28">
        <f t="shared" si="38"/>
        <v>11</v>
      </c>
      <c r="R188" s="38"/>
      <c r="S188" s="38"/>
      <c r="T188" s="117"/>
      <c r="U188" s="38"/>
      <c r="V188" s="38"/>
      <c r="W188" s="38"/>
      <c r="X188" s="38">
        <v>6</v>
      </c>
    </row>
    <row r="189" spans="1:24" ht="15" customHeight="1" x14ac:dyDescent="0.25">
      <c r="A189" s="23">
        <f>IF(O189=O188, IF(P189=P188,"",7),7)</f>
        <v>7</v>
      </c>
      <c r="B189" s="24" t="str">
        <f>Divisions!B185</f>
        <v>465 SK Artevelde 2</v>
      </c>
      <c r="C189" s="26">
        <f>Divisions!D185</f>
        <v>2</v>
      </c>
      <c r="D189" s="26">
        <f>Divisions!E185</f>
        <v>0.5</v>
      </c>
      <c r="E189" s="26">
        <f>Divisions!G185</f>
        <v>1</v>
      </c>
      <c r="F189" s="26">
        <f>Divisions!H185</f>
        <v>2</v>
      </c>
      <c r="G189" s="26">
        <f>Divisions!K185</f>
        <v>2</v>
      </c>
      <c r="H189" s="26">
        <f>Divisions!L185</f>
        <v>2</v>
      </c>
      <c r="I189" s="25" t="s">
        <v>43</v>
      </c>
      <c r="J189" s="26">
        <f>Divisions!M185</f>
        <v>4</v>
      </c>
      <c r="K189" s="26">
        <f>Divisions!J185</f>
        <v>2</v>
      </c>
      <c r="L189" s="26">
        <f>Divisions!F185</f>
        <v>1.5</v>
      </c>
      <c r="M189" s="26">
        <f>Divisions!I185</f>
        <v>2</v>
      </c>
      <c r="N189" s="26">
        <f>Divisions!C185</f>
        <v>3</v>
      </c>
      <c r="O189" s="27">
        <f t="shared" si="37"/>
        <v>22</v>
      </c>
      <c r="P189" s="28">
        <f>SUM(Divisions!O185:Y185)*2</f>
        <v>10</v>
      </c>
      <c r="Q189" s="28">
        <f t="shared" si="38"/>
        <v>11</v>
      </c>
      <c r="R189" s="38"/>
      <c r="S189" s="38"/>
      <c r="T189" s="117"/>
      <c r="U189" s="38"/>
      <c r="V189" s="38"/>
      <c r="W189" s="38"/>
      <c r="X189" s="38">
        <v>4</v>
      </c>
    </row>
    <row r="190" spans="1:24" ht="15" customHeight="1" x14ac:dyDescent="0.25">
      <c r="A190" s="23">
        <f>IF(O190=O189, IF(P190=P189,"",8),8)</f>
        <v>8</v>
      </c>
      <c r="B190" s="24" t="str">
        <f>Divisions!B193</f>
        <v>471 Wachtebeke 4</v>
      </c>
      <c r="C190" s="26">
        <f>Divisions!L193</f>
        <v>1.5</v>
      </c>
      <c r="D190" s="26">
        <f>Divisions!J193</f>
        <v>1</v>
      </c>
      <c r="E190" s="26">
        <f>Divisions!D193</f>
        <v>2</v>
      </c>
      <c r="F190" s="26">
        <f>Divisions!E193</f>
        <v>2</v>
      </c>
      <c r="G190" s="26">
        <f>Divisions!H193</f>
        <v>0</v>
      </c>
      <c r="H190" s="26">
        <f>Divisions!I193</f>
        <v>1.5</v>
      </c>
      <c r="I190" s="26">
        <f>Divisions!M193</f>
        <v>0</v>
      </c>
      <c r="J190" s="25" t="s">
        <v>43</v>
      </c>
      <c r="K190" s="26">
        <f>Divisions!G193</f>
        <v>4</v>
      </c>
      <c r="L190" s="26">
        <f>Divisions!C193</f>
        <v>3</v>
      </c>
      <c r="M190" s="26">
        <f>Divisions!F193</f>
        <v>4</v>
      </c>
      <c r="N190" s="26">
        <f>Divisions!K193</f>
        <v>2.5</v>
      </c>
      <c r="O190" s="27">
        <f t="shared" si="37"/>
        <v>21.5</v>
      </c>
      <c r="P190" s="28">
        <f>SUM(Divisions!O193:Y193)*2</f>
        <v>10</v>
      </c>
      <c r="Q190" s="28">
        <f t="shared" si="38"/>
        <v>11</v>
      </c>
      <c r="R190" s="38"/>
      <c r="S190" s="38"/>
      <c r="T190" s="117"/>
      <c r="U190" s="38"/>
      <c r="V190" s="38"/>
      <c r="W190" s="38"/>
      <c r="X190" s="38">
        <v>9</v>
      </c>
    </row>
    <row r="191" spans="1:24" ht="15" customHeight="1" x14ac:dyDescent="0.25">
      <c r="A191" s="23">
        <f>IF(O191=O190, IF(P191=P190,"",9),9)</f>
        <v>9</v>
      </c>
      <c r="B191" s="24" t="str">
        <f>Divisions!B190</f>
        <v>402 Jean Jaures Gent 2</v>
      </c>
      <c r="C191" s="26">
        <f>Divisions!I190</f>
        <v>2</v>
      </c>
      <c r="D191" s="26">
        <f>Divisions!D190</f>
        <v>0</v>
      </c>
      <c r="E191" s="26">
        <f>Divisions!L190</f>
        <v>1</v>
      </c>
      <c r="F191" s="26">
        <f>Divisions!M190</f>
        <v>4</v>
      </c>
      <c r="G191" s="26">
        <f>Divisions!E190</f>
        <v>2</v>
      </c>
      <c r="H191" s="26">
        <f>Divisions!F190</f>
        <v>2</v>
      </c>
      <c r="I191" s="26">
        <f>Divisions!J190</f>
        <v>2</v>
      </c>
      <c r="J191" s="26">
        <f>Divisions!G190</f>
        <v>0</v>
      </c>
      <c r="K191" s="25" t="s">
        <v>43</v>
      </c>
      <c r="L191" s="26">
        <f>Divisions!K190</f>
        <v>2</v>
      </c>
      <c r="M191" s="26">
        <f>Divisions!C190</f>
        <v>2.5</v>
      </c>
      <c r="N191" s="26">
        <f>Divisions!H190</f>
        <v>2</v>
      </c>
      <c r="O191" s="27">
        <f t="shared" si="37"/>
        <v>19.5</v>
      </c>
      <c r="P191" s="28">
        <f>SUM(Divisions!O190:Y190)*2</f>
        <v>10</v>
      </c>
      <c r="Q191" s="28">
        <f t="shared" si="38"/>
        <v>11</v>
      </c>
      <c r="R191" s="38"/>
      <c r="S191" s="38"/>
      <c r="T191" s="117"/>
      <c r="U191" s="38"/>
      <c r="V191" s="38"/>
      <c r="W191" s="38"/>
      <c r="X191" s="38">
        <v>8</v>
      </c>
    </row>
    <row r="192" spans="1:24" ht="15" customHeight="1" x14ac:dyDescent="0.25">
      <c r="A192" s="23">
        <f>IF(O192=O191, IF(P192=P191,"",10),10)</f>
        <v>10</v>
      </c>
      <c r="B192" s="24" t="str">
        <f>Divisions!B186</f>
        <v>401 KGSRL 10</v>
      </c>
      <c r="C192" s="26">
        <f>Divisions!E186</f>
        <v>1.5</v>
      </c>
      <c r="D192" s="26">
        <f>Divisions!G186</f>
        <v>0</v>
      </c>
      <c r="E192" s="26">
        <f>Divisions!H186</f>
        <v>1.5</v>
      </c>
      <c r="F192" s="26">
        <f>Divisions!I186</f>
        <v>2.5</v>
      </c>
      <c r="G192" s="26">
        <f>Divisions!L186</f>
        <v>0</v>
      </c>
      <c r="H192" s="26">
        <f>Divisions!M186</f>
        <v>2</v>
      </c>
      <c r="I192" s="26">
        <f>Divisions!F186</f>
        <v>2.5</v>
      </c>
      <c r="J192" s="26">
        <f>Divisions!C186</f>
        <v>1</v>
      </c>
      <c r="K192" s="26">
        <f>Divisions!K186</f>
        <v>2</v>
      </c>
      <c r="L192" s="133" t="s">
        <v>43</v>
      </c>
      <c r="M192" s="26">
        <f>Divisions!J186</f>
        <v>1.5</v>
      </c>
      <c r="N192" s="26">
        <f>Divisions!D186</f>
        <v>4</v>
      </c>
      <c r="O192" s="27">
        <f t="shared" si="37"/>
        <v>18.5</v>
      </c>
      <c r="P192" s="28">
        <f>SUM(Divisions!O186:Y186)*2</f>
        <v>8</v>
      </c>
      <c r="Q192" s="28">
        <f t="shared" si="38"/>
        <v>11</v>
      </c>
      <c r="R192" s="38"/>
      <c r="S192" s="38"/>
      <c r="T192" s="117"/>
      <c r="U192" s="38"/>
      <c r="V192" s="38"/>
      <c r="W192" s="38"/>
      <c r="X192" s="38">
        <v>7</v>
      </c>
    </row>
    <row r="193" spans="1:24" ht="15" customHeight="1" x14ac:dyDescent="0.25">
      <c r="A193" s="23">
        <f>IF(O193=O192, IF(P193=P192,"",11),11)</f>
        <v>11</v>
      </c>
      <c r="B193" s="24" t="str">
        <f>Divisions!B189</f>
        <v>417 Pion-Aalst 2</v>
      </c>
      <c r="C193" s="26">
        <f>Divisions!H189</f>
        <v>0.5</v>
      </c>
      <c r="D193" s="26">
        <f>Divisions!M189</f>
        <v>2.5</v>
      </c>
      <c r="E193" s="26">
        <f>Divisions!K189</f>
        <v>1.5</v>
      </c>
      <c r="F193" s="26">
        <f>Divisions!L189</f>
        <v>1.5</v>
      </c>
      <c r="G193" s="26">
        <f>Divisions!D189</f>
        <v>2</v>
      </c>
      <c r="H193" s="26">
        <f>Divisions!E189</f>
        <v>1.5</v>
      </c>
      <c r="I193" s="26">
        <f>Divisions!I189</f>
        <v>2</v>
      </c>
      <c r="J193" s="26">
        <f>Divisions!F189</f>
        <v>0</v>
      </c>
      <c r="K193" s="26">
        <f>Divisions!C189</f>
        <v>1.5</v>
      </c>
      <c r="L193" s="26">
        <f>Divisions!J189</f>
        <v>2.5</v>
      </c>
      <c r="M193" s="25" t="s">
        <v>43</v>
      </c>
      <c r="N193" s="26">
        <f>Divisions!G189</f>
        <v>2</v>
      </c>
      <c r="O193" s="27">
        <f t="shared" si="37"/>
        <v>17.5</v>
      </c>
      <c r="P193" s="28">
        <f>SUM(Divisions!O189:Y189)*2</f>
        <v>7</v>
      </c>
      <c r="Q193" s="28">
        <f t="shared" si="38"/>
        <v>11</v>
      </c>
      <c r="R193" s="38"/>
      <c r="S193" s="38"/>
      <c r="T193" s="117"/>
      <c r="U193" s="38"/>
      <c r="V193" s="38"/>
      <c r="W193" s="38"/>
      <c r="X193" s="38">
        <v>3</v>
      </c>
    </row>
    <row r="194" spans="1:24" ht="15" customHeight="1" thickBot="1" x14ac:dyDescent="0.3">
      <c r="A194" s="29">
        <f>IF(O194=O193, IF(P194=P193,"",12),12)</f>
        <v>12</v>
      </c>
      <c r="B194" s="30" t="str">
        <f>Divisions!B194</f>
        <v>404 Drie Torens Gent 1</v>
      </c>
      <c r="C194" s="31">
        <f>Divisions!M194</f>
        <v>2</v>
      </c>
      <c r="D194" s="31">
        <f>Divisions!L194</f>
        <v>0.5</v>
      </c>
      <c r="E194" s="31">
        <f>Divisions!E194</f>
        <v>1</v>
      </c>
      <c r="F194" s="31">
        <f>Divisions!F194</f>
        <v>1.5</v>
      </c>
      <c r="G194" s="31">
        <f>Divisions!I194</f>
        <v>2.5</v>
      </c>
      <c r="H194" s="31">
        <f>Divisions!J194</f>
        <v>1.5</v>
      </c>
      <c r="I194" s="31">
        <f>Divisions!C194</f>
        <v>1</v>
      </c>
      <c r="J194" s="31">
        <f>Divisions!K194</f>
        <v>1.5</v>
      </c>
      <c r="K194" s="31">
        <f>Divisions!H194</f>
        <v>2</v>
      </c>
      <c r="L194" s="31">
        <f>Divisions!D194</f>
        <v>0</v>
      </c>
      <c r="M194" s="31">
        <f>Divisions!G194</f>
        <v>2</v>
      </c>
      <c r="N194" s="32" t="s">
        <v>43</v>
      </c>
      <c r="O194" s="33">
        <f t="shared" si="37"/>
        <v>15.5</v>
      </c>
      <c r="P194" s="34">
        <f>SUM(Divisions!O194:Y194)*2</f>
        <v>5</v>
      </c>
      <c r="Q194" s="34">
        <f t="shared" si="38"/>
        <v>11</v>
      </c>
      <c r="R194" s="38"/>
      <c r="S194" s="38"/>
      <c r="T194" s="117"/>
      <c r="U194" s="38"/>
      <c r="V194" s="38"/>
      <c r="W194" s="38"/>
      <c r="X194" s="38">
        <v>1</v>
      </c>
    </row>
    <row r="195" spans="1:24" ht="15" customHeight="1" thickTop="1" x14ac:dyDescent="0.25">
      <c r="A195" s="84"/>
      <c r="B195" s="35"/>
      <c r="C195" s="36"/>
      <c r="D195" s="36"/>
      <c r="E195" s="36"/>
      <c r="F195" s="36"/>
      <c r="G195" s="36"/>
      <c r="H195" s="36"/>
      <c r="I195" s="36"/>
      <c r="J195" s="36"/>
      <c r="K195" s="36"/>
      <c r="L195" s="36"/>
      <c r="M195" s="36"/>
      <c r="N195" s="36"/>
      <c r="O195" s="37"/>
      <c r="P195" s="38"/>
      <c r="Q195" s="38"/>
      <c r="R195" s="38"/>
      <c r="S195" s="38"/>
      <c r="T195" s="117"/>
      <c r="U195" s="38"/>
      <c r="V195" s="38"/>
      <c r="W195" s="38"/>
      <c r="X195" s="38"/>
    </row>
    <row r="196" spans="1:24" ht="15" customHeight="1" thickBot="1" x14ac:dyDescent="0.3">
      <c r="A196" s="14"/>
      <c r="B196" s="15" t="str">
        <f>Divisions!$B197</f>
        <v>Afdeling/Division 4G</v>
      </c>
      <c r="C196" s="16"/>
      <c r="D196" s="16"/>
      <c r="E196" s="16"/>
      <c r="F196" s="16"/>
      <c r="G196" s="16"/>
      <c r="H196" s="16"/>
      <c r="I196" s="16"/>
      <c r="J196" s="16"/>
      <c r="K196" s="16"/>
      <c r="L196" s="16"/>
      <c r="M196" s="16"/>
      <c r="N196" s="16"/>
      <c r="O196" s="17"/>
      <c r="P196" s="17"/>
      <c r="Q196" s="17"/>
      <c r="R196" s="17"/>
      <c r="S196" s="17"/>
      <c r="T196" s="115"/>
      <c r="U196" s="17"/>
      <c r="V196" s="17"/>
      <c r="W196" s="17"/>
      <c r="X196" s="17"/>
    </row>
    <row r="197" spans="1:24" ht="15" customHeight="1" thickTop="1" thickBot="1" x14ac:dyDescent="0.3">
      <c r="A197" s="18" t="s">
        <v>39</v>
      </c>
      <c r="B197" s="19" t="s">
        <v>40</v>
      </c>
      <c r="C197" s="20">
        <f t="shared" ref="C197:N197" si="39">MATCH("XX",C198:C209,0)</f>
        <v>1</v>
      </c>
      <c r="D197" s="20">
        <f t="shared" si="39"/>
        <v>2</v>
      </c>
      <c r="E197" s="20">
        <f t="shared" si="39"/>
        <v>3</v>
      </c>
      <c r="F197" s="20">
        <f t="shared" si="39"/>
        <v>4</v>
      </c>
      <c r="G197" s="20">
        <f t="shared" si="39"/>
        <v>5</v>
      </c>
      <c r="H197" s="20">
        <f t="shared" si="39"/>
        <v>6</v>
      </c>
      <c r="I197" s="20">
        <f t="shared" si="39"/>
        <v>7</v>
      </c>
      <c r="J197" s="20">
        <f t="shared" si="39"/>
        <v>8</v>
      </c>
      <c r="K197" s="20">
        <f t="shared" si="39"/>
        <v>9</v>
      </c>
      <c r="L197" s="20">
        <f t="shared" si="39"/>
        <v>10</v>
      </c>
      <c r="M197" s="20">
        <f t="shared" si="39"/>
        <v>11</v>
      </c>
      <c r="N197" s="20">
        <f t="shared" si="39"/>
        <v>12</v>
      </c>
      <c r="O197" s="21" t="s">
        <v>41</v>
      </c>
      <c r="P197" s="22" t="s">
        <v>42</v>
      </c>
      <c r="Q197" s="22" t="s">
        <v>47</v>
      </c>
      <c r="R197" s="43"/>
      <c r="S197" s="43"/>
      <c r="T197" s="116"/>
      <c r="U197" s="43"/>
      <c r="V197" s="43"/>
      <c r="W197" s="43"/>
      <c r="X197" s="43"/>
    </row>
    <row r="198" spans="1:24" ht="15" customHeight="1" x14ac:dyDescent="0.25">
      <c r="A198" s="23">
        <v>1</v>
      </c>
      <c r="B198" s="24" t="str">
        <f>Divisions!B205</f>
        <v>601 CRELEL Liège 5</v>
      </c>
      <c r="C198" s="133" t="s">
        <v>43</v>
      </c>
      <c r="D198" s="26">
        <f>Divisions!E205</f>
        <v>1.5</v>
      </c>
      <c r="E198" s="26">
        <f>Divisions!L205</f>
        <v>2.5</v>
      </c>
      <c r="F198" s="26">
        <f>Divisions!C205</f>
        <v>1</v>
      </c>
      <c r="G198" s="26">
        <f>Divisions!J205</f>
        <v>3</v>
      </c>
      <c r="H198" s="26">
        <f>Divisions!H205</f>
        <v>4</v>
      </c>
      <c r="I198" s="26">
        <f>Divisions!F205</f>
        <v>4</v>
      </c>
      <c r="J198" s="26">
        <f>Divisions!M205</f>
        <v>2</v>
      </c>
      <c r="K198" s="26">
        <f>Divisions!G205</f>
        <v>3</v>
      </c>
      <c r="L198" s="26">
        <f>Divisions!I205</f>
        <v>3</v>
      </c>
      <c r="M198" s="26">
        <f>Divisions!K205</f>
        <v>3</v>
      </c>
      <c r="N198" s="26">
        <f>Divisions!D205</f>
        <v>3.5</v>
      </c>
      <c r="O198" s="27">
        <f t="shared" ref="O198:O209" si="40">SUM(C198:N198)</f>
        <v>30.5</v>
      </c>
      <c r="P198" s="28">
        <f>SUM(Divisions!O205:Y205)*2</f>
        <v>17</v>
      </c>
      <c r="Q198" s="28">
        <f t="shared" ref="Q198:Q209" si="41">COUNT(C198:N198)</f>
        <v>11</v>
      </c>
      <c r="R198" s="38"/>
      <c r="S198" s="38"/>
      <c r="T198" s="117"/>
      <c r="U198" s="38"/>
      <c r="V198" s="38"/>
      <c r="W198" s="38"/>
      <c r="X198" s="38">
        <v>7</v>
      </c>
    </row>
    <row r="199" spans="1:24" ht="15" customHeight="1" x14ac:dyDescent="0.25">
      <c r="A199" s="23">
        <f>IF(O199=O198, IF(P199=P198,"",2),2)</f>
        <v>2</v>
      </c>
      <c r="B199" s="24" t="str">
        <f>Divisions!B206</f>
        <v>952 Wavre 3</v>
      </c>
      <c r="C199" s="26">
        <f>Divisions!E206</f>
        <v>2.5</v>
      </c>
      <c r="D199" s="25" t="s">
        <v>43</v>
      </c>
      <c r="E199" s="26">
        <f>Divisions!M206</f>
        <v>2</v>
      </c>
      <c r="F199" s="26">
        <f>Divisions!D206</f>
        <v>1</v>
      </c>
      <c r="G199" s="26">
        <f>Divisions!K206</f>
        <v>2</v>
      </c>
      <c r="H199" s="26">
        <f>Divisions!I206</f>
        <v>3.5</v>
      </c>
      <c r="I199" s="26">
        <f>Divisions!G206</f>
        <v>2.5</v>
      </c>
      <c r="J199" s="26">
        <f>Divisions!C206</f>
        <v>3.5</v>
      </c>
      <c r="K199" s="26">
        <f>Divisions!H206</f>
        <v>2.5</v>
      </c>
      <c r="L199" s="26">
        <f>Divisions!J206</f>
        <v>2</v>
      </c>
      <c r="M199" s="26">
        <f>Divisions!L206</f>
        <v>3</v>
      </c>
      <c r="N199" s="26">
        <f>Divisions!F206</f>
        <v>3</v>
      </c>
      <c r="O199" s="27">
        <f t="shared" si="40"/>
        <v>27.5</v>
      </c>
      <c r="P199" s="28">
        <f>SUM(Divisions!O206:Y206)*2</f>
        <v>17</v>
      </c>
      <c r="Q199" s="28">
        <f t="shared" si="41"/>
        <v>11</v>
      </c>
      <c r="R199" s="38"/>
      <c r="S199" s="38"/>
      <c r="T199" s="117"/>
      <c r="U199" s="38"/>
      <c r="V199" s="38"/>
      <c r="W199" s="38"/>
      <c r="X199" s="38">
        <v>1</v>
      </c>
    </row>
    <row r="200" spans="1:24" ht="15" customHeight="1" x14ac:dyDescent="0.25">
      <c r="A200" s="23">
        <f>IF(O200=O199, IF(P200=P199,"",3),3)</f>
        <v>3</v>
      </c>
      <c r="B200" s="24" t="str">
        <f>Divisions!B202</f>
        <v>207 2 Fous Diogène 1</v>
      </c>
      <c r="C200" s="26">
        <f>Divisions!L202</f>
        <v>1.5</v>
      </c>
      <c r="D200" s="26">
        <f>Divisions!M202</f>
        <v>2</v>
      </c>
      <c r="E200" s="25" t="s">
        <v>43</v>
      </c>
      <c r="F200" s="26">
        <f>Divisions!K202</f>
        <v>1</v>
      </c>
      <c r="G200" s="26">
        <f>Divisions!G202</f>
        <v>3</v>
      </c>
      <c r="H200" s="26">
        <f>Divisions!E202</f>
        <v>4</v>
      </c>
      <c r="I200" s="26">
        <f>Divisions!C202</f>
        <v>3.5</v>
      </c>
      <c r="J200" s="26">
        <f>Divisions!J202</f>
        <v>3</v>
      </c>
      <c r="K200" s="26">
        <f>Divisions!D202</f>
        <v>2</v>
      </c>
      <c r="L200" s="26">
        <f>Divisions!F202</f>
        <v>3</v>
      </c>
      <c r="M200" s="26">
        <f>Divisions!H202</f>
        <v>4</v>
      </c>
      <c r="N200" s="26">
        <f>Divisions!I202</f>
        <v>3.5</v>
      </c>
      <c r="O200" s="27">
        <f t="shared" si="40"/>
        <v>30.5</v>
      </c>
      <c r="P200" s="28">
        <f>SUM(Divisions!O202:Y202)*2</f>
        <v>16</v>
      </c>
      <c r="Q200" s="28">
        <f t="shared" si="41"/>
        <v>11</v>
      </c>
      <c r="R200" s="38"/>
      <c r="S200" s="38"/>
      <c r="T200" s="117"/>
      <c r="U200" s="38"/>
      <c r="V200" s="38"/>
      <c r="W200" s="38"/>
      <c r="X200" s="38">
        <v>11</v>
      </c>
    </row>
    <row r="201" spans="1:24" ht="15" customHeight="1" x14ac:dyDescent="0.25">
      <c r="A201" s="23">
        <f>IF(O201=O200, IF(P201=P200,"",4),4)</f>
        <v>4</v>
      </c>
      <c r="B201" s="24" t="str">
        <f>Divisions!B204</f>
        <v>601 CRELEL Liège 4</v>
      </c>
      <c r="C201" s="26">
        <f>Divisions!C204</f>
        <v>3</v>
      </c>
      <c r="D201" s="26">
        <f>Divisions!D204</f>
        <v>3</v>
      </c>
      <c r="E201" s="26">
        <f>Divisions!K204</f>
        <v>3</v>
      </c>
      <c r="F201" s="25" t="s">
        <v>43</v>
      </c>
      <c r="G201" s="26">
        <f>Divisions!I204</f>
        <v>1</v>
      </c>
      <c r="H201" s="26">
        <f>Divisions!G204</f>
        <v>3</v>
      </c>
      <c r="I201" s="26">
        <f>Divisions!E204</f>
        <v>1.5</v>
      </c>
      <c r="J201" s="26">
        <f>Divisions!L204</f>
        <v>2.5</v>
      </c>
      <c r="K201" s="26">
        <f>Divisions!F204</f>
        <v>4</v>
      </c>
      <c r="L201" s="26">
        <f>Divisions!H204</f>
        <v>1.5</v>
      </c>
      <c r="M201" s="26">
        <f>Divisions!J204</f>
        <v>2</v>
      </c>
      <c r="N201" s="26">
        <f>Divisions!M204</f>
        <v>3</v>
      </c>
      <c r="O201" s="27">
        <f t="shared" si="40"/>
        <v>27.5</v>
      </c>
      <c r="P201" s="28">
        <f>SUM(Divisions!O204:Y204)*2</f>
        <v>15</v>
      </c>
      <c r="Q201" s="28">
        <f t="shared" si="41"/>
        <v>11</v>
      </c>
      <c r="R201" s="38"/>
      <c r="S201" s="38"/>
      <c r="T201" s="117"/>
      <c r="U201" s="38"/>
      <c r="V201" s="38"/>
      <c r="W201" s="38"/>
      <c r="X201" s="38">
        <v>6</v>
      </c>
    </row>
    <row r="202" spans="1:24" ht="15" customHeight="1" x14ac:dyDescent="0.25">
      <c r="A202" s="23">
        <f>IF(O202=O201, IF(P202=P201,"",5),5)</f>
        <v>5</v>
      </c>
      <c r="B202" s="24" t="str">
        <f>Divisions!B200</f>
        <v>278 Pantin 6</v>
      </c>
      <c r="C202" s="26">
        <f>Divisions!J200</f>
        <v>1</v>
      </c>
      <c r="D202" s="26">
        <f>Divisions!K200</f>
        <v>2</v>
      </c>
      <c r="E202" s="26">
        <f>Divisions!G200</f>
        <v>1</v>
      </c>
      <c r="F202" s="26">
        <f>Divisions!I200</f>
        <v>3</v>
      </c>
      <c r="G202" s="25" t="s">
        <v>43</v>
      </c>
      <c r="H202" s="26">
        <f>Divisions!C200</f>
        <v>2.5</v>
      </c>
      <c r="I202" s="26">
        <f>Divisions!L200</f>
        <v>2</v>
      </c>
      <c r="J202" s="26">
        <f>Divisions!H200</f>
        <v>2</v>
      </c>
      <c r="K202" s="26">
        <f>Divisions!M200</f>
        <v>4</v>
      </c>
      <c r="L202" s="26">
        <f>Divisions!D200</f>
        <v>2.5</v>
      </c>
      <c r="M202" s="26">
        <f>Divisions!F200</f>
        <v>3</v>
      </c>
      <c r="N202" s="26">
        <f>Divisions!E200</f>
        <v>3.5</v>
      </c>
      <c r="O202" s="27">
        <f t="shared" si="40"/>
        <v>26.5</v>
      </c>
      <c r="P202" s="28">
        <f>SUM(Divisions!O200:Y200)*2</f>
        <v>15</v>
      </c>
      <c r="Q202" s="28">
        <f t="shared" si="41"/>
        <v>11</v>
      </c>
      <c r="R202" s="38"/>
      <c r="S202" s="38"/>
      <c r="T202" s="117"/>
      <c r="U202" s="38"/>
      <c r="V202" s="38"/>
      <c r="W202" s="38"/>
      <c r="X202" s="38">
        <v>9</v>
      </c>
    </row>
    <row r="203" spans="1:24" ht="15" customHeight="1" x14ac:dyDescent="0.25">
      <c r="A203" s="23">
        <f>IF(O203=O202, IF(P203=P202,"",6),6)</f>
        <v>6</v>
      </c>
      <c r="B203" s="24" t="str">
        <f>Divisions!B209</f>
        <v>226 Europchess 4</v>
      </c>
      <c r="C203" s="26">
        <f>Divisions!H209</f>
        <v>0</v>
      </c>
      <c r="D203" s="26">
        <f>Divisions!I209</f>
        <v>0.5</v>
      </c>
      <c r="E203" s="26">
        <f>Divisions!E209</f>
        <v>0</v>
      </c>
      <c r="F203" s="26">
        <f>Divisions!G209</f>
        <v>1</v>
      </c>
      <c r="G203" s="26">
        <f>Divisions!C209</f>
        <v>1.5</v>
      </c>
      <c r="H203" s="25" t="s">
        <v>43</v>
      </c>
      <c r="I203" s="26">
        <f>Divisions!J209</f>
        <v>3</v>
      </c>
      <c r="J203" s="26">
        <f>Divisions!F209</f>
        <v>2.5</v>
      </c>
      <c r="K203" s="26">
        <f>Divisions!K209</f>
        <v>3</v>
      </c>
      <c r="L203" s="26">
        <f>Divisions!M209</f>
        <v>3.5</v>
      </c>
      <c r="M203" s="26">
        <f>Divisions!D209</f>
        <v>4</v>
      </c>
      <c r="N203" s="26">
        <f>Divisions!L209</f>
        <v>2.5</v>
      </c>
      <c r="O203" s="27">
        <f t="shared" si="40"/>
        <v>21.5</v>
      </c>
      <c r="P203" s="28">
        <f>SUM(Divisions!O209:Y209)*2</f>
        <v>12</v>
      </c>
      <c r="Q203" s="28">
        <f t="shared" si="41"/>
        <v>11</v>
      </c>
      <c r="R203" s="38"/>
      <c r="S203" s="38"/>
      <c r="T203" s="117"/>
      <c r="U203" s="38"/>
      <c r="V203" s="38"/>
      <c r="W203" s="38"/>
      <c r="X203" s="38">
        <v>3</v>
      </c>
    </row>
    <row r="204" spans="1:24" ht="15" customHeight="1" x14ac:dyDescent="0.25">
      <c r="A204" s="23">
        <f>IF(O204=O203, IF(P204=P203,"",7),7)</f>
        <v>7</v>
      </c>
      <c r="B204" s="24" t="str">
        <f>Divisions!B207</f>
        <v>239 Boitsfort 3</v>
      </c>
      <c r="C204" s="26">
        <f>Divisions!F207</f>
        <v>0</v>
      </c>
      <c r="D204" s="26">
        <f>Divisions!G207</f>
        <v>1.5</v>
      </c>
      <c r="E204" s="26">
        <f>Divisions!C207</f>
        <v>0.5</v>
      </c>
      <c r="F204" s="26">
        <f>Divisions!E207</f>
        <v>2.5</v>
      </c>
      <c r="G204" s="26">
        <f>Divisions!L207</f>
        <v>2</v>
      </c>
      <c r="H204" s="26">
        <f>Divisions!J207</f>
        <v>1</v>
      </c>
      <c r="I204" s="25" t="s">
        <v>43</v>
      </c>
      <c r="J204" s="26">
        <f>Divisions!D207</f>
        <v>2</v>
      </c>
      <c r="K204" s="26">
        <f>Divisions!I207</f>
        <v>2</v>
      </c>
      <c r="L204" s="26">
        <f>Divisions!K207</f>
        <v>3</v>
      </c>
      <c r="M204" s="26">
        <f>Divisions!M207</f>
        <v>4</v>
      </c>
      <c r="N204" s="26">
        <f>Divisions!H207</f>
        <v>3</v>
      </c>
      <c r="O204" s="27">
        <f t="shared" si="40"/>
        <v>21.5</v>
      </c>
      <c r="P204" s="28">
        <f>SUM(Divisions!O207:Y207)*2</f>
        <v>11</v>
      </c>
      <c r="Q204" s="28">
        <f t="shared" si="41"/>
        <v>11</v>
      </c>
      <c r="R204" s="38"/>
      <c r="S204" s="38"/>
      <c r="T204" s="117"/>
      <c r="U204" s="38"/>
      <c r="V204" s="38"/>
      <c r="W204" s="38"/>
      <c r="X204" s="38">
        <v>12</v>
      </c>
    </row>
    <row r="205" spans="1:24" ht="15" customHeight="1" x14ac:dyDescent="0.25">
      <c r="A205" s="23">
        <f>IF(O205=O204, IF(P205=P204,"",8),8)</f>
        <v>8</v>
      </c>
      <c r="B205" s="24" t="str">
        <f>Divisions!B203</f>
        <v>229 Woluwe 1</v>
      </c>
      <c r="C205" s="26">
        <f>Divisions!M203</f>
        <v>2</v>
      </c>
      <c r="D205" s="26">
        <f>Divisions!C203</f>
        <v>0.5</v>
      </c>
      <c r="E205" s="26">
        <f>Divisions!J203</f>
        <v>1</v>
      </c>
      <c r="F205" s="26">
        <f>Divisions!L203</f>
        <v>1.5</v>
      </c>
      <c r="G205" s="26">
        <f>Divisions!H203</f>
        <v>2</v>
      </c>
      <c r="H205" s="26">
        <f>Divisions!F203</f>
        <v>1.5</v>
      </c>
      <c r="I205" s="26">
        <f>Divisions!D203</f>
        <v>2</v>
      </c>
      <c r="J205" s="25" t="s">
        <v>43</v>
      </c>
      <c r="K205" s="26">
        <f>Divisions!E203</f>
        <v>2</v>
      </c>
      <c r="L205" s="26">
        <f>Divisions!G203</f>
        <v>2.5</v>
      </c>
      <c r="M205" s="26">
        <f>Divisions!I203</f>
        <v>3.5</v>
      </c>
      <c r="N205" s="26">
        <f>Divisions!K203</f>
        <v>3.5</v>
      </c>
      <c r="O205" s="27">
        <f t="shared" si="40"/>
        <v>22</v>
      </c>
      <c r="P205" s="28">
        <f>SUM(Divisions!O203:Y203)*2</f>
        <v>10</v>
      </c>
      <c r="Q205" s="28">
        <f t="shared" si="41"/>
        <v>11</v>
      </c>
      <c r="R205" s="38"/>
      <c r="S205" s="38"/>
      <c r="T205" s="117"/>
      <c r="U205" s="38"/>
      <c r="V205" s="38"/>
      <c r="W205" s="38"/>
      <c r="X205" s="38">
        <v>4</v>
      </c>
    </row>
    <row r="206" spans="1:24" ht="15" customHeight="1" x14ac:dyDescent="0.25">
      <c r="A206" s="23">
        <f>IF(O206=O205, IF(P206=P205,"",9),9)</f>
        <v>9</v>
      </c>
      <c r="B206" s="24" t="str">
        <f>Divisions!B208</f>
        <v>231 DT Leuven 3</v>
      </c>
      <c r="C206" s="26">
        <f>Divisions!G208</f>
        <v>1</v>
      </c>
      <c r="D206" s="26">
        <f>Divisions!H208</f>
        <v>1.5</v>
      </c>
      <c r="E206" s="26">
        <f>Divisions!D208</f>
        <v>2</v>
      </c>
      <c r="F206" s="26">
        <f>Divisions!F208</f>
        <v>0</v>
      </c>
      <c r="G206" s="26">
        <f>Divisions!M208</f>
        <v>0</v>
      </c>
      <c r="H206" s="26">
        <f>Divisions!K208</f>
        <v>1</v>
      </c>
      <c r="I206" s="26">
        <f>Divisions!I208</f>
        <v>2</v>
      </c>
      <c r="J206" s="26">
        <f>Divisions!E208</f>
        <v>2</v>
      </c>
      <c r="K206" s="133" t="s">
        <v>43</v>
      </c>
      <c r="L206" s="26">
        <f>Divisions!L208</f>
        <v>3</v>
      </c>
      <c r="M206" s="26">
        <f>Divisions!C208</f>
        <v>1.5</v>
      </c>
      <c r="N206" s="26">
        <f>Divisions!J208</f>
        <v>2.5</v>
      </c>
      <c r="O206" s="27">
        <f t="shared" si="40"/>
        <v>16.5</v>
      </c>
      <c r="P206" s="28">
        <f>SUM(Divisions!O208:Y208)*2</f>
        <v>7</v>
      </c>
      <c r="Q206" s="28">
        <f t="shared" si="41"/>
        <v>11</v>
      </c>
      <c r="R206" s="38"/>
      <c r="S206" s="38"/>
      <c r="T206" s="117"/>
      <c r="U206" s="38"/>
      <c r="V206" s="38"/>
      <c r="W206" s="38"/>
      <c r="X206" s="38">
        <v>8</v>
      </c>
    </row>
    <row r="207" spans="1:24" ht="15" customHeight="1" x14ac:dyDescent="0.25">
      <c r="A207" s="23">
        <f>IF(O207=O206, IF(P207=P206,"",10),10)</f>
        <v>10</v>
      </c>
      <c r="B207" s="24" t="str">
        <f>Divisions!B199</f>
        <v>901 Namur Echecs 4</v>
      </c>
      <c r="C207" s="26">
        <f>Divisions!I199</f>
        <v>1</v>
      </c>
      <c r="D207" s="26">
        <f>Divisions!J199</f>
        <v>2</v>
      </c>
      <c r="E207" s="26">
        <f>Divisions!F199</f>
        <v>1</v>
      </c>
      <c r="F207" s="26">
        <f>Divisions!H199</f>
        <v>2.5</v>
      </c>
      <c r="G207" s="26">
        <f>Divisions!D199</f>
        <v>1.5</v>
      </c>
      <c r="H207" s="26">
        <f>Divisions!M199</f>
        <v>0.5</v>
      </c>
      <c r="I207" s="26">
        <f>Divisions!K199</f>
        <v>1</v>
      </c>
      <c r="J207" s="26">
        <f>Divisions!G199</f>
        <v>1.5</v>
      </c>
      <c r="K207" s="26">
        <f>Divisions!L199</f>
        <v>1</v>
      </c>
      <c r="L207" s="25" t="s">
        <v>43</v>
      </c>
      <c r="M207" s="26">
        <f>Divisions!E199</f>
        <v>4</v>
      </c>
      <c r="N207" s="26">
        <f>Divisions!C199</f>
        <v>2</v>
      </c>
      <c r="O207" s="27">
        <f t="shared" si="40"/>
        <v>18</v>
      </c>
      <c r="P207" s="28">
        <f>SUM(Divisions!O199:Y199)*2</f>
        <v>6</v>
      </c>
      <c r="Q207" s="28">
        <f t="shared" si="41"/>
        <v>11</v>
      </c>
      <c r="R207" s="38"/>
      <c r="S207" s="38"/>
      <c r="T207" s="117"/>
      <c r="U207" s="38"/>
      <c r="V207" s="38"/>
      <c r="W207" s="38"/>
      <c r="X207" s="38">
        <v>10</v>
      </c>
    </row>
    <row r="208" spans="1:24" ht="15" customHeight="1" x14ac:dyDescent="0.25">
      <c r="A208" s="23">
        <f>IF(O208=O207, IF(P208=P207,"",11),11)</f>
        <v>11</v>
      </c>
      <c r="B208" s="24" t="str">
        <f>Divisions!B201</f>
        <v>511 Echiquier Centre 2</v>
      </c>
      <c r="C208" s="26">
        <f>Divisions!K201</f>
        <v>1</v>
      </c>
      <c r="D208" s="26">
        <f>Divisions!L201</f>
        <v>1</v>
      </c>
      <c r="E208" s="26">
        <f>Divisions!H201</f>
        <v>0</v>
      </c>
      <c r="F208" s="26">
        <f>Divisions!J201</f>
        <v>2</v>
      </c>
      <c r="G208" s="26">
        <f>Divisions!F201</f>
        <v>1</v>
      </c>
      <c r="H208" s="26">
        <f>Divisions!D201</f>
        <v>0</v>
      </c>
      <c r="I208" s="26">
        <f>Divisions!M201</f>
        <v>0</v>
      </c>
      <c r="J208" s="26">
        <f>Divisions!I201</f>
        <v>0.5</v>
      </c>
      <c r="K208" s="26">
        <f>Divisions!C201</f>
        <v>2.5</v>
      </c>
      <c r="L208" s="26">
        <f>Divisions!E201</f>
        <v>0</v>
      </c>
      <c r="M208" s="133" t="s">
        <v>43</v>
      </c>
      <c r="N208" s="26">
        <f>Divisions!G201</f>
        <v>2</v>
      </c>
      <c r="O208" s="27">
        <f t="shared" si="40"/>
        <v>10</v>
      </c>
      <c r="P208" s="28">
        <f>SUM(Divisions!O201:Y201)*2</f>
        <v>4</v>
      </c>
      <c r="Q208" s="28">
        <f t="shared" si="41"/>
        <v>11</v>
      </c>
      <c r="R208" s="38"/>
      <c r="S208" s="38"/>
      <c r="T208" s="117"/>
      <c r="U208" s="38"/>
      <c r="V208" s="38"/>
      <c r="W208" s="38"/>
      <c r="X208" s="38">
        <v>2</v>
      </c>
    </row>
    <row r="209" spans="1:24" ht="15" customHeight="1" thickBot="1" x14ac:dyDescent="0.3">
      <c r="A209" s="29">
        <f>IF(O209=O208, IF(P209=P208,"",12),12)</f>
        <v>12</v>
      </c>
      <c r="B209" s="30" t="str">
        <f>Divisions!B210</f>
        <v>244 Brussels 4</v>
      </c>
      <c r="C209" s="31">
        <f>Divisions!D210</f>
        <v>0.5</v>
      </c>
      <c r="D209" s="31">
        <f>Divisions!F210</f>
        <v>1</v>
      </c>
      <c r="E209" s="31">
        <f>Divisions!I210</f>
        <v>0.5</v>
      </c>
      <c r="F209" s="31">
        <f>Divisions!M210</f>
        <v>1</v>
      </c>
      <c r="G209" s="31">
        <f>Divisions!E210</f>
        <v>0.5</v>
      </c>
      <c r="H209" s="31">
        <f>Divisions!L210</f>
        <v>1.5</v>
      </c>
      <c r="I209" s="31">
        <f>Divisions!H210</f>
        <v>1</v>
      </c>
      <c r="J209" s="31">
        <f>Divisions!K210</f>
        <v>0.5</v>
      </c>
      <c r="K209" s="31">
        <f>Divisions!J210</f>
        <v>1.5</v>
      </c>
      <c r="L209" s="31">
        <f>Divisions!C210</f>
        <v>2</v>
      </c>
      <c r="M209" s="31">
        <f>Divisions!G210</f>
        <v>2</v>
      </c>
      <c r="N209" s="32" t="s">
        <v>43</v>
      </c>
      <c r="O209" s="33">
        <f t="shared" si="40"/>
        <v>12</v>
      </c>
      <c r="P209" s="34">
        <f>SUM(Divisions!O210:Y210)*2</f>
        <v>2</v>
      </c>
      <c r="Q209" s="34">
        <f t="shared" si="41"/>
        <v>11</v>
      </c>
      <c r="R209" s="38"/>
      <c r="S209" s="38"/>
      <c r="T209" s="117"/>
      <c r="U209" s="38"/>
      <c r="V209" s="38"/>
      <c r="W209" s="38"/>
      <c r="X209" s="38">
        <v>5</v>
      </c>
    </row>
    <row r="210" spans="1:24" ht="15" customHeight="1" thickTop="1" x14ac:dyDescent="0.25">
      <c r="A210" s="84"/>
      <c r="B210" s="35"/>
      <c r="C210" s="36"/>
      <c r="D210" s="36"/>
      <c r="E210" s="36"/>
      <c r="F210" s="36"/>
      <c r="G210" s="36"/>
      <c r="H210" s="36"/>
      <c r="I210" s="36"/>
      <c r="J210" s="36"/>
      <c r="K210" s="36"/>
      <c r="L210" s="36"/>
      <c r="M210" s="36"/>
      <c r="N210" s="36"/>
      <c r="O210" s="37"/>
      <c r="P210" s="38"/>
      <c r="Q210" s="38"/>
      <c r="R210" s="38"/>
      <c r="S210" s="38"/>
      <c r="T210" s="117"/>
      <c r="U210" s="38"/>
      <c r="V210" s="38"/>
      <c r="W210" s="38"/>
      <c r="X210" s="38"/>
    </row>
    <row r="211" spans="1:24" ht="15" customHeight="1" thickBot="1" x14ac:dyDescent="0.3">
      <c r="A211" s="14"/>
      <c r="B211" s="15" t="str">
        <f>Divisions!$B212</f>
        <v>Afdeling/Division 4H</v>
      </c>
      <c r="C211" s="16"/>
      <c r="D211" s="16"/>
      <c r="E211" s="16"/>
      <c r="F211" s="16"/>
      <c r="G211" s="16"/>
      <c r="H211" s="16"/>
      <c r="I211" s="16"/>
      <c r="J211" s="16"/>
      <c r="K211" s="16"/>
      <c r="L211" s="16"/>
      <c r="M211" s="16"/>
      <c r="N211" s="16"/>
      <c r="O211" s="17"/>
      <c r="P211" s="17"/>
      <c r="Q211" s="17"/>
      <c r="R211" s="17"/>
      <c r="S211" s="17"/>
      <c r="T211" s="115"/>
      <c r="U211" s="17"/>
      <c r="V211" s="17"/>
      <c r="W211" s="17"/>
      <c r="X211" s="17"/>
    </row>
    <row r="212" spans="1:24" ht="15" customHeight="1" thickTop="1" thickBot="1" x14ac:dyDescent="0.3">
      <c r="A212" s="18" t="s">
        <v>39</v>
      </c>
      <c r="B212" s="19" t="s">
        <v>40</v>
      </c>
      <c r="C212" s="20">
        <f t="shared" ref="C212:N212" si="42">MATCH("XX",C213:C224,0)</f>
        <v>1</v>
      </c>
      <c r="D212" s="20">
        <f t="shared" si="42"/>
        <v>2</v>
      </c>
      <c r="E212" s="20">
        <f t="shared" si="42"/>
        <v>3</v>
      </c>
      <c r="F212" s="20">
        <f t="shared" si="42"/>
        <v>4</v>
      </c>
      <c r="G212" s="20">
        <f t="shared" si="42"/>
        <v>5</v>
      </c>
      <c r="H212" s="20">
        <f t="shared" si="42"/>
        <v>6</v>
      </c>
      <c r="I212" s="20">
        <f t="shared" si="42"/>
        <v>7</v>
      </c>
      <c r="J212" s="20">
        <f t="shared" si="42"/>
        <v>8</v>
      </c>
      <c r="K212" s="20">
        <f t="shared" si="42"/>
        <v>9</v>
      </c>
      <c r="L212" s="20">
        <f t="shared" si="42"/>
        <v>10</v>
      </c>
      <c r="M212" s="20">
        <f t="shared" si="42"/>
        <v>11</v>
      </c>
      <c r="N212" s="20">
        <f t="shared" si="42"/>
        <v>12</v>
      </c>
      <c r="O212" s="21" t="s">
        <v>41</v>
      </c>
      <c r="P212" s="22" t="s">
        <v>42</v>
      </c>
      <c r="Q212" s="22" t="s">
        <v>47</v>
      </c>
      <c r="R212" s="43"/>
      <c r="S212" s="43"/>
      <c r="T212" s="116"/>
      <c r="U212" s="43"/>
      <c r="V212" s="43"/>
      <c r="W212" s="43"/>
      <c r="X212" s="43"/>
    </row>
    <row r="213" spans="1:24" ht="15" customHeight="1" x14ac:dyDescent="0.25">
      <c r="A213" s="23">
        <v>1</v>
      </c>
      <c r="B213" s="24" t="str">
        <f>Divisions!B223</f>
        <v>627 SF Wirtzfeld 3</v>
      </c>
      <c r="C213" s="133" t="s">
        <v>43</v>
      </c>
      <c r="D213" s="26">
        <f>Divisions!K223</f>
        <v>4</v>
      </c>
      <c r="E213" s="26">
        <f>Divisions!L223</f>
        <v>2</v>
      </c>
      <c r="F213" s="26">
        <f>Divisions!D223</f>
        <v>2</v>
      </c>
      <c r="G213" s="26">
        <f>Divisions!E223</f>
        <v>2.5</v>
      </c>
      <c r="H213" s="26">
        <f>Divisions!C223</f>
        <v>3</v>
      </c>
      <c r="I213" s="26">
        <f>Divisions!I223</f>
        <v>3.5</v>
      </c>
      <c r="J213" s="26">
        <f>Divisions!M223</f>
        <v>4</v>
      </c>
      <c r="K213" s="26">
        <f>Divisions!F223</f>
        <v>3</v>
      </c>
      <c r="L213" s="26">
        <f>Divisions!H223</f>
        <v>3</v>
      </c>
      <c r="M213" s="26">
        <f>Divisions!G223</f>
        <v>2.5</v>
      </c>
      <c r="N213" s="26">
        <f>Divisions!J223</f>
        <v>3</v>
      </c>
      <c r="O213" s="27">
        <f t="shared" ref="O213:O224" si="43">SUM(C213:N213)</f>
        <v>32.5</v>
      </c>
      <c r="P213" s="28">
        <f>SUM(Divisions!O223:Y223)*2</f>
        <v>20</v>
      </c>
      <c r="Q213" s="28">
        <f t="shared" ref="Q213:Q224" si="44">COUNT(C213:N213)</f>
        <v>11</v>
      </c>
      <c r="R213" s="38"/>
      <c r="S213" s="38"/>
      <c r="T213" s="117"/>
      <c r="U213" s="38"/>
      <c r="V213" s="38"/>
      <c r="W213" s="38"/>
      <c r="X213" s="38">
        <v>12</v>
      </c>
    </row>
    <row r="214" spans="1:24" ht="15" customHeight="1" x14ac:dyDescent="0.25">
      <c r="A214" s="23">
        <f>IF(O214=O213, IF(P214=P213,"",2),2)</f>
        <v>2</v>
      </c>
      <c r="B214" s="24" t="str">
        <f>Divisions!B224</f>
        <v>604 KSK47-Eynatten 2</v>
      </c>
      <c r="C214" s="26">
        <f>Divisions!K224</f>
        <v>0</v>
      </c>
      <c r="D214" s="25" t="s">
        <v>43</v>
      </c>
      <c r="E214" s="26">
        <f>Divisions!M224</f>
        <v>2</v>
      </c>
      <c r="F214" s="26">
        <f>Divisions!E224</f>
        <v>2</v>
      </c>
      <c r="G214" s="26">
        <f>Divisions!F224</f>
        <v>3</v>
      </c>
      <c r="H214" s="26">
        <f>Divisions!D224</f>
        <v>4</v>
      </c>
      <c r="I214" s="26">
        <f>Divisions!J224</f>
        <v>3.5</v>
      </c>
      <c r="J214" s="26">
        <f>Divisions!C224</f>
        <v>2.5</v>
      </c>
      <c r="K214" s="26">
        <f>Divisions!G224</f>
        <v>3.5</v>
      </c>
      <c r="L214" s="26">
        <f>Divisions!I224</f>
        <v>4</v>
      </c>
      <c r="M214" s="26">
        <f>Divisions!H224</f>
        <v>4</v>
      </c>
      <c r="N214" s="26">
        <f>Divisions!L224</f>
        <v>4</v>
      </c>
      <c r="O214" s="27">
        <f t="shared" si="43"/>
        <v>32.5</v>
      </c>
      <c r="P214" s="28">
        <f>SUM(Divisions!O224:Y224)*2</f>
        <v>18</v>
      </c>
      <c r="Q214" s="28">
        <f t="shared" si="44"/>
        <v>11</v>
      </c>
      <c r="R214" s="38"/>
      <c r="S214" s="38"/>
      <c r="T214" s="117"/>
      <c r="U214" s="38"/>
      <c r="V214" s="38"/>
      <c r="W214" s="38"/>
      <c r="X214" s="38">
        <v>5</v>
      </c>
    </row>
    <row r="215" spans="1:24" ht="15" customHeight="1" x14ac:dyDescent="0.25">
      <c r="A215" s="23">
        <f>IF(O215=O214, IF(P215=P214,"",3),3)</f>
        <v>3</v>
      </c>
      <c r="B215" s="24" t="str">
        <f>Divisions!B214</f>
        <v>607 KSK Rochade 4</v>
      </c>
      <c r="C215" s="26">
        <f>Divisions!L214</f>
        <v>2</v>
      </c>
      <c r="D215" s="26">
        <f>Divisions!M214</f>
        <v>2</v>
      </c>
      <c r="E215" s="25" t="s">
        <v>43</v>
      </c>
      <c r="F215" s="26">
        <f>Divisions!F214</f>
        <v>2.5</v>
      </c>
      <c r="G215" s="26">
        <f>Divisions!G214</f>
        <v>1.5</v>
      </c>
      <c r="H215" s="26">
        <f>Divisions!E214</f>
        <v>2.5</v>
      </c>
      <c r="I215" s="26">
        <f>Divisions!K214</f>
        <v>1</v>
      </c>
      <c r="J215" s="26">
        <f>Divisions!D214</f>
        <v>2</v>
      </c>
      <c r="K215" s="26">
        <f>Divisions!H214</f>
        <v>3</v>
      </c>
      <c r="L215" s="26">
        <f>Divisions!J214</f>
        <v>3.5</v>
      </c>
      <c r="M215" s="26">
        <f>Divisions!I214</f>
        <v>1</v>
      </c>
      <c r="N215" s="26">
        <f>Divisions!C214</f>
        <v>3.5</v>
      </c>
      <c r="O215" s="27">
        <f t="shared" si="43"/>
        <v>24.5</v>
      </c>
      <c r="P215" s="28">
        <f>SUM(Divisions!O214:Y214)*2</f>
        <v>13</v>
      </c>
      <c r="Q215" s="28">
        <f t="shared" si="44"/>
        <v>11</v>
      </c>
      <c r="R215" s="38"/>
      <c r="S215" s="38"/>
      <c r="T215" s="117"/>
      <c r="U215" s="38"/>
      <c r="V215" s="38"/>
      <c r="W215" s="38"/>
      <c r="X215" s="38">
        <v>6</v>
      </c>
    </row>
    <row r="216" spans="1:24" ht="15" customHeight="1" x14ac:dyDescent="0.25">
      <c r="A216" s="23">
        <f>IF(O216=O215, IF(P216=P215,"",4),4)</f>
        <v>4</v>
      </c>
      <c r="B216" s="24" t="str">
        <f>Divisions!B217</f>
        <v>714 Pelt 1</v>
      </c>
      <c r="C216" s="26">
        <f>Divisions!D217</f>
        <v>2</v>
      </c>
      <c r="D216" s="26">
        <f>Divisions!E217</f>
        <v>2</v>
      </c>
      <c r="E216" s="26">
        <f>Divisions!F217</f>
        <v>1.5</v>
      </c>
      <c r="F216" s="25" t="s">
        <v>43</v>
      </c>
      <c r="G216" s="26">
        <f>Divisions!J217</f>
        <v>2.5</v>
      </c>
      <c r="H216" s="26">
        <f>Divisions!H217</f>
        <v>1</v>
      </c>
      <c r="I216" s="26">
        <f>Divisions!C217</f>
        <v>1.5</v>
      </c>
      <c r="J216" s="26">
        <f>Divisions!G217</f>
        <v>2.5</v>
      </c>
      <c r="K216" s="26">
        <f>Divisions!K217</f>
        <v>2</v>
      </c>
      <c r="L216" s="26">
        <f>Divisions!M217</f>
        <v>2</v>
      </c>
      <c r="M216" s="26">
        <f>Divisions!L217</f>
        <v>3</v>
      </c>
      <c r="N216" s="26">
        <f>Divisions!I217</f>
        <v>4</v>
      </c>
      <c r="O216" s="27">
        <f t="shared" si="43"/>
        <v>24</v>
      </c>
      <c r="P216" s="28">
        <f>SUM(Divisions!O217:Y217)*2</f>
        <v>12</v>
      </c>
      <c r="Q216" s="28">
        <f t="shared" si="44"/>
        <v>11</v>
      </c>
      <c r="R216" s="38"/>
      <c r="S216" s="38"/>
      <c r="T216" s="117"/>
      <c r="U216" s="38"/>
      <c r="V216" s="38"/>
      <c r="W216" s="38"/>
      <c r="X216" s="38">
        <v>1</v>
      </c>
    </row>
    <row r="217" spans="1:24" ht="15" customHeight="1" x14ac:dyDescent="0.25">
      <c r="A217" s="23">
        <f>IF(O217=O216, IF(P217=P216,"",5),5)</f>
        <v>5</v>
      </c>
      <c r="B217" s="24" t="str">
        <f>Divisions!B218</f>
        <v>712 Landen 1</v>
      </c>
      <c r="C217" s="26">
        <f>Divisions!E218</f>
        <v>1.5</v>
      </c>
      <c r="D217" s="26">
        <f>Divisions!F218</f>
        <v>1</v>
      </c>
      <c r="E217" s="26">
        <f>Divisions!G218</f>
        <v>2.5</v>
      </c>
      <c r="F217" s="26">
        <f>Divisions!J218</f>
        <v>1.5</v>
      </c>
      <c r="G217" s="25" t="s">
        <v>43</v>
      </c>
      <c r="H217" s="26">
        <f>Divisions!I218</f>
        <v>3.5</v>
      </c>
      <c r="I217" s="26">
        <f>Divisions!D218</f>
        <v>3</v>
      </c>
      <c r="J217" s="26">
        <f>Divisions!H218</f>
        <v>1.5</v>
      </c>
      <c r="K217" s="26">
        <f>Divisions!L218</f>
        <v>3</v>
      </c>
      <c r="L217" s="26">
        <f>Divisions!C218</f>
        <v>2</v>
      </c>
      <c r="M217" s="26">
        <f>Divisions!M218</f>
        <v>1.5</v>
      </c>
      <c r="N217" s="26">
        <f>Divisions!K218</f>
        <v>3</v>
      </c>
      <c r="O217" s="27">
        <f t="shared" si="43"/>
        <v>24</v>
      </c>
      <c r="P217" s="28">
        <f>SUM(Divisions!O218:Y218)*2</f>
        <v>11</v>
      </c>
      <c r="Q217" s="28">
        <f t="shared" si="44"/>
        <v>11</v>
      </c>
      <c r="R217" s="38"/>
      <c r="S217" s="38"/>
      <c r="T217" s="117"/>
      <c r="U217" s="38"/>
      <c r="V217" s="38"/>
      <c r="W217" s="38"/>
      <c r="X217" s="38">
        <v>7</v>
      </c>
    </row>
    <row r="218" spans="1:24" ht="15" customHeight="1" x14ac:dyDescent="0.25">
      <c r="A218" s="23">
        <f>IF(O218=O217, IF(P218=P217,"",6),6)</f>
        <v>6</v>
      </c>
      <c r="B218" s="24" t="str">
        <f>Divisions!B216</f>
        <v>727 Midden-Limburg 2</v>
      </c>
      <c r="C218" s="26">
        <f>Divisions!C216</f>
        <v>1</v>
      </c>
      <c r="D218" s="26">
        <f>Divisions!D216</f>
        <v>0</v>
      </c>
      <c r="E218" s="26">
        <f>Divisions!E216</f>
        <v>1.5</v>
      </c>
      <c r="F218" s="26">
        <f>Divisions!H216</f>
        <v>3</v>
      </c>
      <c r="G218" s="26">
        <f>Divisions!I216</f>
        <v>0.5</v>
      </c>
      <c r="H218" s="25" t="s">
        <v>43</v>
      </c>
      <c r="I218" s="26">
        <f>Divisions!M216</f>
        <v>1.5</v>
      </c>
      <c r="J218" s="26">
        <f>Divisions!F216</f>
        <v>2.5</v>
      </c>
      <c r="K218" s="26">
        <f>Divisions!J216</f>
        <v>2.5</v>
      </c>
      <c r="L218" s="26">
        <f>Divisions!L216</f>
        <v>3</v>
      </c>
      <c r="M218" s="26">
        <f>Divisions!K216</f>
        <v>2</v>
      </c>
      <c r="N218" s="26">
        <f>Divisions!G216</f>
        <v>3.5</v>
      </c>
      <c r="O218" s="27">
        <f t="shared" si="43"/>
        <v>21</v>
      </c>
      <c r="P218" s="28">
        <f>SUM(Divisions!O216:Y216)*2</f>
        <v>11</v>
      </c>
      <c r="Q218" s="28">
        <f t="shared" si="44"/>
        <v>11</v>
      </c>
      <c r="R218" s="38"/>
      <c r="S218" s="38"/>
      <c r="T218" s="117"/>
      <c r="U218" s="38"/>
      <c r="V218" s="38"/>
      <c r="W218" s="38"/>
      <c r="X218" s="38">
        <v>3</v>
      </c>
    </row>
    <row r="219" spans="1:24" ht="15" customHeight="1" x14ac:dyDescent="0.25">
      <c r="A219" s="23">
        <f>IF(O219=O218, IF(P219=P218,"",7),7)</f>
        <v>7</v>
      </c>
      <c r="B219" s="24" t="str">
        <f>Divisions!B222</f>
        <v>622 Herve 1</v>
      </c>
      <c r="C219" s="26">
        <f>Divisions!I222</f>
        <v>0.5</v>
      </c>
      <c r="D219" s="26">
        <f>Divisions!J222</f>
        <v>0.5</v>
      </c>
      <c r="E219" s="26">
        <f>Divisions!K222</f>
        <v>3</v>
      </c>
      <c r="F219" s="26">
        <f>Divisions!C222</f>
        <v>2.5</v>
      </c>
      <c r="G219" s="26">
        <f>Divisions!D222</f>
        <v>1</v>
      </c>
      <c r="H219" s="26">
        <f>Divisions!M222</f>
        <v>2.5</v>
      </c>
      <c r="I219" s="25" t="s">
        <v>43</v>
      </c>
      <c r="J219" s="26">
        <f>Divisions!L222</f>
        <v>3.5</v>
      </c>
      <c r="K219" s="26">
        <f>Divisions!E222</f>
        <v>1</v>
      </c>
      <c r="L219" s="26">
        <f>Divisions!G222</f>
        <v>1.5</v>
      </c>
      <c r="M219" s="26">
        <f>Divisions!F222</f>
        <v>2</v>
      </c>
      <c r="N219" s="26">
        <f>Divisions!H222</f>
        <v>2</v>
      </c>
      <c r="O219" s="27">
        <f t="shared" si="43"/>
        <v>20</v>
      </c>
      <c r="P219" s="28">
        <f>SUM(Divisions!O222:Y222)*2</f>
        <v>10</v>
      </c>
      <c r="Q219" s="28">
        <f t="shared" si="44"/>
        <v>11</v>
      </c>
      <c r="R219" s="38"/>
      <c r="S219" s="38"/>
      <c r="T219" s="117"/>
      <c r="U219" s="38"/>
      <c r="V219" s="38"/>
      <c r="W219" s="38"/>
      <c r="X219" s="38">
        <v>8</v>
      </c>
    </row>
    <row r="220" spans="1:24" ht="15" customHeight="1" x14ac:dyDescent="0.25">
      <c r="A220" s="23">
        <f>IF(O220=O219, IF(P220=P219,"",8),8)</f>
        <v>8</v>
      </c>
      <c r="B220" s="24" t="str">
        <f>Divisions!B215</f>
        <v>607 KSK Rochade 5</v>
      </c>
      <c r="C220" s="26">
        <f>Divisions!M215</f>
        <v>0</v>
      </c>
      <c r="D220" s="26">
        <f>Divisions!C215</f>
        <v>1.5</v>
      </c>
      <c r="E220" s="26">
        <f>Divisions!D215</f>
        <v>2</v>
      </c>
      <c r="F220" s="26">
        <f>Divisions!G215</f>
        <v>1.5</v>
      </c>
      <c r="G220" s="26">
        <f>Divisions!H215</f>
        <v>2.5</v>
      </c>
      <c r="H220" s="26">
        <f>Divisions!F215</f>
        <v>1.5</v>
      </c>
      <c r="I220" s="26">
        <f>Divisions!L215</f>
        <v>0.5</v>
      </c>
      <c r="J220" s="133" t="s">
        <v>43</v>
      </c>
      <c r="K220" s="26">
        <f>Divisions!I215</f>
        <v>2.5</v>
      </c>
      <c r="L220" s="26">
        <f>Divisions!K215</f>
        <v>2</v>
      </c>
      <c r="M220" s="26">
        <f>Divisions!J215</f>
        <v>3</v>
      </c>
      <c r="N220" s="26">
        <f>Divisions!E215</f>
        <v>2.5</v>
      </c>
      <c r="O220" s="27">
        <f t="shared" si="43"/>
        <v>19.5</v>
      </c>
      <c r="P220" s="28">
        <f>SUM(Divisions!O215:Y215)*2</f>
        <v>10</v>
      </c>
      <c r="Q220" s="28">
        <f t="shared" si="44"/>
        <v>11</v>
      </c>
      <c r="R220" s="38"/>
      <c r="S220" s="38"/>
      <c r="T220" s="117"/>
      <c r="U220" s="38"/>
      <c r="V220" s="38"/>
      <c r="W220" s="38"/>
      <c r="X220" s="38">
        <v>4</v>
      </c>
    </row>
    <row r="221" spans="1:24" ht="15" customHeight="1" x14ac:dyDescent="0.25">
      <c r="A221" s="23">
        <f>IF(O221=O220, IF(P221=P220,"",9),9)</f>
        <v>9</v>
      </c>
      <c r="B221" s="24" t="str">
        <f>Divisions!B219</f>
        <v>601 CRELEL Liège 6</v>
      </c>
      <c r="C221" s="26">
        <f>Divisions!F219</f>
        <v>1</v>
      </c>
      <c r="D221" s="26">
        <f>Divisions!G219</f>
        <v>0.5</v>
      </c>
      <c r="E221" s="26">
        <f>Divisions!H219</f>
        <v>1</v>
      </c>
      <c r="F221" s="26">
        <f>Divisions!K219</f>
        <v>2</v>
      </c>
      <c r="G221" s="26">
        <f>Divisions!L219</f>
        <v>1</v>
      </c>
      <c r="H221" s="26">
        <f>Divisions!J219</f>
        <v>1.5</v>
      </c>
      <c r="I221" s="26">
        <f>Divisions!E219</f>
        <v>3</v>
      </c>
      <c r="J221" s="26">
        <f>Divisions!I219</f>
        <v>1.5</v>
      </c>
      <c r="K221" s="25" t="s">
        <v>43</v>
      </c>
      <c r="L221" s="26">
        <f>Divisions!D219</f>
        <v>4</v>
      </c>
      <c r="M221" s="26">
        <f>Divisions!C219</f>
        <v>2.5</v>
      </c>
      <c r="N221" s="26">
        <f>Divisions!M219</f>
        <v>3</v>
      </c>
      <c r="O221" s="27">
        <f t="shared" si="43"/>
        <v>21</v>
      </c>
      <c r="P221" s="28">
        <f>SUM(Divisions!O219:Y219)*2</f>
        <v>9</v>
      </c>
      <c r="Q221" s="28">
        <f t="shared" si="44"/>
        <v>11</v>
      </c>
      <c r="R221" s="38"/>
      <c r="S221" s="38"/>
      <c r="T221" s="117"/>
      <c r="U221" s="38"/>
      <c r="V221" s="38"/>
      <c r="W221" s="38"/>
      <c r="X221" s="38">
        <v>11</v>
      </c>
    </row>
    <row r="222" spans="1:24" ht="15" customHeight="1" x14ac:dyDescent="0.25">
      <c r="A222" s="23">
        <f>IF(O222=O221, IF(P222=P221,"",10),10)</f>
        <v>10</v>
      </c>
      <c r="B222" s="24" t="str">
        <f>Divisions!B221</f>
        <v>621 TAL 3</v>
      </c>
      <c r="C222" s="26">
        <f>Divisions!H221</f>
        <v>1</v>
      </c>
      <c r="D222" s="26">
        <f>Divisions!I221</f>
        <v>0</v>
      </c>
      <c r="E222" s="26">
        <f>Divisions!J221</f>
        <v>0.5</v>
      </c>
      <c r="F222" s="26">
        <f>Divisions!M221</f>
        <v>2</v>
      </c>
      <c r="G222" s="26">
        <f>Divisions!C221</f>
        <v>2</v>
      </c>
      <c r="H222" s="26">
        <f>Divisions!L221</f>
        <v>1</v>
      </c>
      <c r="I222" s="26">
        <f>Divisions!G221</f>
        <v>2.5</v>
      </c>
      <c r="J222" s="26">
        <f>Divisions!K221</f>
        <v>2</v>
      </c>
      <c r="K222" s="26">
        <f>Divisions!D221</f>
        <v>0</v>
      </c>
      <c r="L222" s="25" t="s">
        <v>43</v>
      </c>
      <c r="M222" s="26">
        <f>Divisions!E221</f>
        <v>2.5</v>
      </c>
      <c r="N222" s="26">
        <f>Divisions!F221</f>
        <v>4</v>
      </c>
      <c r="O222" s="27">
        <f t="shared" si="43"/>
        <v>17.5</v>
      </c>
      <c r="P222" s="28">
        <f>SUM(Divisions!O221:Y221)*2</f>
        <v>9</v>
      </c>
      <c r="Q222" s="28">
        <f t="shared" si="44"/>
        <v>11</v>
      </c>
      <c r="R222" s="38"/>
      <c r="S222" s="38"/>
      <c r="T222" s="117"/>
      <c r="U222" s="38"/>
      <c r="V222" s="38"/>
      <c r="W222" s="38"/>
      <c r="X222" s="38">
        <v>9</v>
      </c>
    </row>
    <row r="223" spans="1:24" ht="15" customHeight="1" x14ac:dyDescent="0.25">
      <c r="A223" s="23">
        <f>IF(O223=O222, IF(P223=P222,"",11),11)</f>
        <v>11</v>
      </c>
      <c r="B223" s="24" t="str">
        <f>Divisions!B220</f>
        <v>601 CRELEL Liège 7</v>
      </c>
      <c r="C223" s="26">
        <f>Divisions!G220</f>
        <v>1.5</v>
      </c>
      <c r="D223" s="26">
        <f>Divisions!H220</f>
        <v>0</v>
      </c>
      <c r="E223" s="26">
        <f>Divisions!I220</f>
        <v>3</v>
      </c>
      <c r="F223" s="26">
        <f>Divisions!L220</f>
        <v>1</v>
      </c>
      <c r="G223" s="26">
        <f>Divisions!M220</f>
        <v>2.5</v>
      </c>
      <c r="H223" s="26">
        <f>Divisions!K220</f>
        <v>2</v>
      </c>
      <c r="I223" s="26">
        <f>Divisions!F220</f>
        <v>2</v>
      </c>
      <c r="J223" s="26">
        <f>Divisions!J220</f>
        <v>1</v>
      </c>
      <c r="K223" s="26">
        <f>Divisions!C220</f>
        <v>1.5</v>
      </c>
      <c r="L223" s="26">
        <f>Divisions!E220</f>
        <v>1.5</v>
      </c>
      <c r="M223" s="25" t="s">
        <v>43</v>
      </c>
      <c r="N223" s="26">
        <f>Divisions!D220</f>
        <v>1</v>
      </c>
      <c r="O223" s="27">
        <f t="shared" si="43"/>
        <v>17</v>
      </c>
      <c r="P223" s="28">
        <f>SUM(Divisions!O220:Y220)*2</f>
        <v>6</v>
      </c>
      <c r="Q223" s="28">
        <f t="shared" si="44"/>
        <v>11</v>
      </c>
      <c r="R223" s="38"/>
      <c r="S223" s="38"/>
      <c r="T223" s="117"/>
      <c r="U223" s="38"/>
      <c r="V223" s="38"/>
      <c r="W223" s="38"/>
      <c r="X223" s="38">
        <v>2</v>
      </c>
    </row>
    <row r="224" spans="1:24" ht="15" customHeight="1" thickBot="1" x14ac:dyDescent="0.3">
      <c r="A224" s="29">
        <f>IF(O224=O223, IF(P224=P223,"",12),12)</f>
        <v>12</v>
      </c>
      <c r="B224" s="30" t="str">
        <f>Divisions!B225</f>
        <v>604 KSK47-Eynatten 3</v>
      </c>
      <c r="C224" s="31">
        <f>Divisions!J225</f>
        <v>1</v>
      </c>
      <c r="D224" s="31">
        <f>Divisions!L225</f>
        <v>0</v>
      </c>
      <c r="E224" s="31">
        <f>Divisions!C225</f>
        <v>0.5</v>
      </c>
      <c r="F224" s="31">
        <f>Divisions!I225</f>
        <v>0</v>
      </c>
      <c r="G224" s="31">
        <f>Divisions!K225</f>
        <v>1</v>
      </c>
      <c r="H224" s="31">
        <f>Divisions!G225</f>
        <v>0.5</v>
      </c>
      <c r="I224" s="31">
        <f>Divisions!H225</f>
        <v>2</v>
      </c>
      <c r="J224" s="31">
        <f>Divisions!E225</f>
        <v>1.5</v>
      </c>
      <c r="K224" s="31">
        <f>Divisions!M225</f>
        <v>1</v>
      </c>
      <c r="L224" s="31">
        <f>Divisions!F225</f>
        <v>0</v>
      </c>
      <c r="M224" s="31">
        <f>Divisions!D225</f>
        <v>3</v>
      </c>
      <c r="N224" s="134" t="s">
        <v>43</v>
      </c>
      <c r="O224" s="33">
        <f t="shared" si="43"/>
        <v>10.5</v>
      </c>
      <c r="P224" s="34">
        <f>SUM(Divisions!O225:Y225)*2</f>
        <v>3</v>
      </c>
      <c r="Q224" s="34">
        <f t="shared" si="44"/>
        <v>11</v>
      </c>
      <c r="R224" s="38"/>
      <c r="S224" s="38"/>
      <c r="T224" s="117"/>
      <c r="U224" s="38"/>
      <c r="V224" s="38"/>
      <c r="W224" s="38"/>
      <c r="X224" s="38">
        <v>10</v>
      </c>
    </row>
    <row r="225" spans="1:24" ht="15" customHeight="1" thickTop="1" x14ac:dyDescent="0.25">
      <c r="A225" s="84"/>
      <c r="B225" s="35"/>
      <c r="C225" s="36"/>
      <c r="D225" s="36"/>
      <c r="E225" s="36"/>
      <c r="F225" s="36"/>
      <c r="G225" s="36"/>
      <c r="H225" s="36"/>
      <c r="I225" s="36"/>
      <c r="J225" s="36"/>
      <c r="K225" s="36"/>
      <c r="L225" s="36"/>
      <c r="M225" s="36"/>
      <c r="N225" s="36"/>
      <c r="O225" s="37"/>
      <c r="P225" s="38"/>
      <c r="Q225" s="38"/>
      <c r="R225" s="38"/>
      <c r="S225" s="38"/>
      <c r="T225" s="117"/>
      <c r="U225" s="38"/>
      <c r="V225" s="38"/>
      <c r="W225" s="38"/>
      <c r="X225" s="38"/>
    </row>
    <row r="226" spans="1:24" ht="15" customHeight="1" thickBot="1" x14ac:dyDescent="0.3">
      <c r="A226" s="14"/>
      <c r="B226" s="15" t="str">
        <f>Divisions!$B227</f>
        <v>Afdeling/Division 5A</v>
      </c>
      <c r="C226" s="16"/>
      <c r="D226" s="16"/>
      <c r="E226" s="16"/>
      <c r="F226" s="16"/>
      <c r="G226" s="16"/>
      <c r="H226" s="16"/>
      <c r="I226" s="16"/>
      <c r="J226" s="16"/>
      <c r="K226" s="16"/>
      <c r="L226" s="16"/>
      <c r="M226" s="16"/>
      <c r="N226" s="16"/>
      <c r="O226" s="17"/>
      <c r="P226" s="17"/>
      <c r="Q226" s="17"/>
      <c r="R226" s="17"/>
      <c r="S226" s="17"/>
      <c r="T226" s="115"/>
      <c r="U226" s="17"/>
      <c r="V226" s="17"/>
      <c r="W226" s="17"/>
      <c r="X226" s="17"/>
    </row>
    <row r="227" spans="1:24" ht="15" customHeight="1" thickTop="1" thickBot="1" x14ac:dyDescent="0.3">
      <c r="A227" s="18" t="s">
        <v>39</v>
      </c>
      <c r="B227" s="19" t="s">
        <v>40</v>
      </c>
      <c r="C227" s="20">
        <f t="shared" ref="C227:N227" si="45">MATCH("XX",C228:C239,0)</f>
        <v>1</v>
      </c>
      <c r="D227" s="20">
        <f t="shared" si="45"/>
        <v>2</v>
      </c>
      <c r="E227" s="20">
        <f t="shared" si="45"/>
        <v>3</v>
      </c>
      <c r="F227" s="20">
        <f t="shared" si="45"/>
        <v>4</v>
      </c>
      <c r="G227" s="20">
        <f t="shared" si="45"/>
        <v>5</v>
      </c>
      <c r="H227" s="20">
        <f t="shared" si="45"/>
        <v>6</v>
      </c>
      <c r="I227" s="20">
        <f t="shared" si="45"/>
        <v>7</v>
      </c>
      <c r="J227" s="20">
        <f t="shared" si="45"/>
        <v>8</v>
      </c>
      <c r="K227" s="20">
        <f t="shared" si="45"/>
        <v>9</v>
      </c>
      <c r="L227" s="20">
        <f t="shared" si="45"/>
        <v>10</v>
      </c>
      <c r="M227" s="20">
        <f t="shared" si="45"/>
        <v>11</v>
      </c>
      <c r="N227" s="20">
        <f t="shared" si="45"/>
        <v>12</v>
      </c>
      <c r="O227" s="21" t="s">
        <v>41</v>
      </c>
      <c r="P227" s="22" t="s">
        <v>42</v>
      </c>
      <c r="Q227" s="22" t="s">
        <v>47</v>
      </c>
      <c r="R227" s="43"/>
      <c r="S227" s="43"/>
      <c r="T227" s="116"/>
      <c r="U227" s="43"/>
      <c r="V227" s="43"/>
      <c r="W227" s="43"/>
      <c r="X227" s="43"/>
    </row>
    <row r="228" spans="1:24" ht="15" customHeight="1" x14ac:dyDescent="0.25">
      <c r="A228" s="23">
        <v>1</v>
      </c>
      <c r="B228" s="24" t="str">
        <f>Divisions!B237</f>
        <v>618 Echiquier Mosan 2</v>
      </c>
      <c r="C228" s="25" t="s">
        <v>43</v>
      </c>
      <c r="D228" s="26">
        <f>Divisions!D237</f>
        <v>3</v>
      </c>
      <c r="E228" s="26">
        <f>Divisions!M237</f>
        <v>3</v>
      </c>
      <c r="F228" s="26">
        <f>Divisions!L237</f>
        <v>3.5</v>
      </c>
      <c r="G228" s="26">
        <f>Divisions!I237</f>
        <v>1.5</v>
      </c>
      <c r="H228" s="26">
        <f>Divisions!E237</f>
        <v>3</v>
      </c>
      <c r="I228" s="26">
        <f>Divisions!C237</f>
        <v>2.5</v>
      </c>
      <c r="J228" s="26">
        <f>Divisions!G237</f>
        <v>2.5</v>
      </c>
      <c r="K228" s="26">
        <f>Divisions!H237</f>
        <v>4</v>
      </c>
      <c r="L228" s="26">
        <f>Divisions!F237</f>
        <v>4</v>
      </c>
      <c r="M228" s="26">
        <f>Divisions!K237</f>
        <v>4</v>
      </c>
      <c r="N228" s="26" t="str">
        <f>Divisions!J237</f>
        <v/>
      </c>
      <c r="O228" s="27">
        <f t="shared" ref="O228:O239" si="46">SUM(C228:N228)</f>
        <v>31</v>
      </c>
      <c r="P228" s="28">
        <f>SUM(Divisions!O237:Y237)*2</f>
        <v>18</v>
      </c>
      <c r="Q228" s="28">
        <f t="shared" ref="Q228:Q239" si="47">COUNT(C228:N228)</f>
        <v>10</v>
      </c>
      <c r="R228" s="38"/>
      <c r="S228" s="38"/>
      <c r="T228" s="117"/>
      <c r="U228" s="38"/>
      <c r="V228" s="38"/>
      <c r="W228" s="38"/>
      <c r="X228" s="38">
        <v>8</v>
      </c>
    </row>
    <row r="229" spans="1:24" ht="15" customHeight="1" x14ac:dyDescent="0.25">
      <c r="A229" s="23">
        <f>IF(O229=O228, IF(P229=P228,"",2),2)</f>
        <v>2</v>
      </c>
      <c r="B229" s="24" t="str">
        <f>Divisions!B233</f>
        <v>712 Landen 2</v>
      </c>
      <c r="C229" s="26">
        <f>Divisions!D233</f>
        <v>1</v>
      </c>
      <c r="D229" s="25" t="s">
        <v>43</v>
      </c>
      <c r="E229" s="26">
        <f>Divisions!I233</f>
        <v>4</v>
      </c>
      <c r="F229" s="26">
        <f>Divisions!H233</f>
        <v>2.5</v>
      </c>
      <c r="G229" s="26">
        <f>Divisions!E233</f>
        <v>3</v>
      </c>
      <c r="H229" s="26">
        <f>Divisions!L233</f>
        <v>4</v>
      </c>
      <c r="I229" s="26">
        <f>Divisions!J233</f>
        <v>2</v>
      </c>
      <c r="J229" s="26">
        <f>Divisions!C233</f>
        <v>2.5</v>
      </c>
      <c r="K229" s="26">
        <f>Divisions!K233</f>
        <v>3</v>
      </c>
      <c r="L229" s="26">
        <f>Divisions!M233</f>
        <v>3</v>
      </c>
      <c r="M229" s="26">
        <f>Divisions!G233</f>
        <v>4</v>
      </c>
      <c r="N229" s="26" t="str">
        <f>Divisions!F233</f>
        <v/>
      </c>
      <c r="O229" s="27">
        <f t="shared" si="46"/>
        <v>29</v>
      </c>
      <c r="P229" s="28">
        <f>SUM(Divisions!O233:Y233)*2</f>
        <v>17</v>
      </c>
      <c r="Q229" s="28">
        <f t="shared" si="47"/>
        <v>10</v>
      </c>
      <c r="R229" s="38"/>
      <c r="S229" s="38"/>
      <c r="T229" s="117"/>
      <c r="U229" s="38"/>
      <c r="V229" s="38"/>
      <c r="W229" s="38"/>
      <c r="X229" s="38">
        <v>6</v>
      </c>
    </row>
    <row r="230" spans="1:24" ht="15" customHeight="1" x14ac:dyDescent="0.25">
      <c r="A230" s="23">
        <f>IF(O230=O229, IF(P230=P229,"",3),3)</f>
        <v>3</v>
      </c>
      <c r="B230" s="24" t="str">
        <f>Divisions!B231</f>
        <v>810 Marche en Famenne 2</v>
      </c>
      <c r="C230" s="26">
        <f>Divisions!M231</f>
        <v>1</v>
      </c>
      <c r="D230" s="26">
        <f>Divisions!I231</f>
        <v>0</v>
      </c>
      <c r="E230" s="25" t="s">
        <v>43</v>
      </c>
      <c r="F230" s="26">
        <f>Divisions!F231</f>
        <v>1</v>
      </c>
      <c r="G230" s="26">
        <f>Divisions!C231</f>
        <v>3</v>
      </c>
      <c r="H230" s="26">
        <f>Divisions!J231</f>
        <v>3</v>
      </c>
      <c r="I230" s="26">
        <f>Divisions!H231</f>
        <v>2.5</v>
      </c>
      <c r="J230" s="26">
        <f>Divisions!L231</f>
        <v>3.5</v>
      </c>
      <c r="K230" s="26">
        <f>Divisions!G231</f>
        <v>4</v>
      </c>
      <c r="L230" s="26">
        <f>Divisions!K231</f>
        <v>4</v>
      </c>
      <c r="M230" s="26">
        <f>Divisions!E231</f>
        <v>2.5</v>
      </c>
      <c r="N230" s="26" t="str">
        <f>Divisions!D231</f>
        <v/>
      </c>
      <c r="O230" s="27">
        <f t="shared" si="46"/>
        <v>24.5</v>
      </c>
      <c r="P230" s="28">
        <f>SUM(Divisions!O231:Y231)*2</f>
        <v>14</v>
      </c>
      <c r="Q230" s="28">
        <f t="shared" si="47"/>
        <v>10</v>
      </c>
      <c r="R230" s="38"/>
      <c r="S230" s="38"/>
      <c r="T230" s="117"/>
      <c r="U230" s="38"/>
      <c r="V230" s="38"/>
      <c r="W230" s="38"/>
      <c r="X230" s="38">
        <v>7</v>
      </c>
    </row>
    <row r="231" spans="1:24" ht="15" customHeight="1" x14ac:dyDescent="0.25">
      <c r="A231" s="23">
        <f>IF(O231=O230, IF(P231=P230,"",4),4)</f>
        <v>4</v>
      </c>
      <c r="B231" s="24" t="str">
        <f>Divisions!B230</f>
        <v>278 Pantin 7</v>
      </c>
      <c r="C231" s="26">
        <f>Divisions!L230</f>
        <v>0.5</v>
      </c>
      <c r="D231" s="26">
        <f>Divisions!H230</f>
        <v>1.5</v>
      </c>
      <c r="E231" s="26">
        <f>Divisions!F230</f>
        <v>3</v>
      </c>
      <c r="F231" s="25" t="s">
        <v>43</v>
      </c>
      <c r="G231" s="26">
        <f>Divisions!M230</f>
        <v>1.5</v>
      </c>
      <c r="H231" s="26">
        <f>Divisions!I230</f>
        <v>0</v>
      </c>
      <c r="I231" s="26">
        <f>Divisions!G230</f>
        <v>3</v>
      </c>
      <c r="J231" s="26">
        <f>Divisions!K230</f>
        <v>3</v>
      </c>
      <c r="K231" s="26">
        <f>Divisions!E230</f>
        <v>3</v>
      </c>
      <c r="L231" s="26">
        <f>Divisions!J230</f>
        <v>4</v>
      </c>
      <c r="M231" s="26">
        <f>Divisions!D230</f>
        <v>4</v>
      </c>
      <c r="N231" s="26" t="str">
        <f>Divisions!C230</f>
        <v/>
      </c>
      <c r="O231" s="27">
        <f t="shared" si="46"/>
        <v>23.5</v>
      </c>
      <c r="P231" s="28">
        <f>SUM(Divisions!O230:Y230)*2</f>
        <v>12</v>
      </c>
      <c r="Q231" s="28">
        <f t="shared" si="47"/>
        <v>10</v>
      </c>
      <c r="R231" s="38"/>
      <c r="S231" s="38"/>
      <c r="T231" s="117"/>
      <c r="U231" s="38"/>
      <c r="V231" s="38"/>
      <c r="W231" s="38"/>
      <c r="X231" s="38">
        <v>5</v>
      </c>
    </row>
    <row r="232" spans="1:24" ht="15" customHeight="1" x14ac:dyDescent="0.25">
      <c r="A232" s="23">
        <f>IF(O232=O231, IF(P232=P231,"",5),5)</f>
        <v>5</v>
      </c>
      <c r="B232" s="24" t="str">
        <f>Divisions!B238</f>
        <v>703 Eisden/MSK-Dilsen 2</v>
      </c>
      <c r="C232" s="26">
        <f>Divisions!I238</f>
        <v>2.5</v>
      </c>
      <c r="D232" s="26">
        <f>Divisions!E238</f>
        <v>1</v>
      </c>
      <c r="E232" s="26">
        <f>Divisions!C238</f>
        <v>1</v>
      </c>
      <c r="F232" s="26">
        <f>Divisions!M238</f>
        <v>2.5</v>
      </c>
      <c r="G232" s="25" t="s">
        <v>43</v>
      </c>
      <c r="H232" s="26">
        <f>Divisions!F238</f>
        <v>2</v>
      </c>
      <c r="I232" s="26">
        <f>Divisions!D238</f>
        <v>1</v>
      </c>
      <c r="J232" s="26">
        <f>Divisions!H238</f>
        <v>3.5</v>
      </c>
      <c r="K232" s="26">
        <f>Divisions!J238</f>
        <v>2</v>
      </c>
      <c r="L232" s="26">
        <f>Divisions!G238</f>
        <v>4</v>
      </c>
      <c r="M232" s="26">
        <f>Divisions!L238</f>
        <v>3</v>
      </c>
      <c r="N232" s="26" t="str">
        <f>Divisions!K238</f>
        <v/>
      </c>
      <c r="O232" s="27">
        <f t="shared" si="46"/>
        <v>22.5</v>
      </c>
      <c r="P232" s="28">
        <f>SUM(Divisions!O238:Y238)*2</f>
        <v>12</v>
      </c>
      <c r="Q232" s="28">
        <f t="shared" si="47"/>
        <v>10</v>
      </c>
      <c r="R232" s="38"/>
      <c r="S232" s="38"/>
      <c r="T232" s="117"/>
      <c r="U232" s="38"/>
      <c r="V232" s="38"/>
      <c r="W232" s="38"/>
      <c r="X232" s="38">
        <v>4</v>
      </c>
    </row>
    <row r="233" spans="1:24" ht="15" customHeight="1" x14ac:dyDescent="0.25">
      <c r="A233" s="23">
        <f>IF(O233=O232, IF(P233=P232,"",6),6)</f>
        <v>6</v>
      </c>
      <c r="B233" s="24" t="str">
        <f>Divisions!B234</f>
        <v>902 CE Sambrevillois 2</v>
      </c>
      <c r="C233" s="26">
        <f>Divisions!E234</f>
        <v>1</v>
      </c>
      <c r="D233" s="26">
        <f>Divisions!L234</f>
        <v>0</v>
      </c>
      <c r="E233" s="26">
        <f>Divisions!J234</f>
        <v>1</v>
      </c>
      <c r="F233" s="26">
        <f>Divisions!I234</f>
        <v>4</v>
      </c>
      <c r="G233" s="26">
        <f>Divisions!F234</f>
        <v>2</v>
      </c>
      <c r="H233" s="25" t="s">
        <v>43</v>
      </c>
      <c r="I233" s="26">
        <f>Divisions!K234</f>
        <v>2.5</v>
      </c>
      <c r="J233" s="26">
        <f>Divisions!D234</f>
        <v>0.5</v>
      </c>
      <c r="K233" s="26">
        <f>Divisions!M234</f>
        <v>4</v>
      </c>
      <c r="L233" s="26">
        <f>Divisions!C234</f>
        <v>4</v>
      </c>
      <c r="M233" s="26">
        <f>Divisions!H234</f>
        <v>2.5</v>
      </c>
      <c r="N233" s="26" t="str">
        <f>Divisions!G234</f>
        <v/>
      </c>
      <c r="O233" s="27">
        <f t="shared" si="46"/>
        <v>21.5</v>
      </c>
      <c r="P233" s="28">
        <f>SUM(Divisions!O234:Y234)*2</f>
        <v>11</v>
      </c>
      <c r="Q233" s="28">
        <f t="shared" si="47"/>
        <v>10</v>
      </c>
      <c r="R233" s="38"/>
      <c r="S233" s="38"/>
      <c r="T233" s="117"/>
      <c r="U233" s="38"/>
      <c r="V233" s="38"/>
      <c r="W233" s="38"/>
      <c r="X233" s="38">
        <v>1</v>
      </c>
    </row>
    <row r="234" spans="1:24" ht="15" customHeight="1" x14ac:dyDescent="0.25">
      <c r="A234" s="23">
        <f>IF(O234=O233, IF(P234=P233,"",7),7)</f>
        <v>7</v>
      </c>
      <c r="B234" s="24" t="str">
        <f>Divisions!B232</f>
        <v>609 Anthisnes 1</v>
      </c>
      <c r="C234" s="26">
        <f>Divisions!C232</f>
        <v>1.5</v>
      </c>
      <c r="D234" s="26">
        <f>Divisions!J232</f>
        <v>2</v>
      </c>
      <c r="E234" s="26">
        <f>Divisions!H232</f>
        <v>1.5</v>
      </c>
      <c r="F234" s="26">
        <f>Divisions!G232</f>
        <v>1</v>
      </c>
      <c r="G234" s="26">
        <f>Divisions!D232</f>
        <v>3</v>
      </c>
      <c r="H234" s="26">
        <f>Divisions!K232</f>
        <v>1.5</v>
      </c>
      <c r="I234" s="25" t="s">
        <v>43</v>
      </c>
      <c r="J234" s="26">
        <f>Divisions!M232</f>
        <v>2</v>
      </c>
      <c r="K234" s="26">
        <f>Divisions!I232</f>
        <v>4</v>
      </c>
      <c r="L234" s="26">
        <f>Divisions!L232</f>
        <v>3</v>
      </c>
      <c r="M234" s="26">
        <f>Divisions!F232</f>
        <v>4</v>
      </c>
      <c r="N234" s="26" t="str">
        <f>Divisions!E232</f>
        <v/>
      </c>
      <c r="O234" s="27">
        <f t="shared" si="46"/>
        <v>23.5</v>
      </c>
      <c r="P234" s="28">
        <f>SUM(Divisions!O232:Y232)*2</f>
        <v>10</v>
      </c>
      <c r="Q234" s="28">
        <f t="shared" si="47"/>
        <v>10</v>
      </c>
      <c r="R234" s="38"/>
      <c r="S234" s="38"/>
      <c r="T234" s="117"/>
      <c r="U234" s="38"/>
      <c r="V234" s="38"/>
      <c r="W234" s="38"/>
      <c r="X234" s="38">
        <v>11</v>
      </c>
    </row>
    <row r="235" spans="1:24" ht="15" customHeight="1" x14ac:dyDescent="0.25">
      <c r="A235" s="23">
        <f>IF(O235=O234, IF(P235=P234,"",8),8)</f>
        <v>8</v>
      </c>
      <c r="B235" s="24" t="str">
        <f>Divisions!B236</f>
        <v>952 Wavre 4</v>
      </c>
      <c r="C235" s="26">
        <f>Divisions!G236</f>
        <v>1.5</v>
      </c>
      <c r="D235" s="26">
        <f>Divisions!C236</f>
        <v>1.5</v>
      </c>
      <c r="E235" s="26">
        <f>Divisions!L236</f>
        <v>0.5</v>
      </c>
      <c r="F235" s="26">
        <f>Divisions!K236</f>
        <v>1</v>
      </c>
      <c r="G235" s="26">
        <f>Divisions!H236</f>
        <v>0.5</v>
      </c>
      <c r="H235" s="26">
        <f>Divisions!D236</f>
        <v>3.5</v>
      </c>
      <c r="I235" s="26">
        <f>Divisions!M236</f>
        <v>2</v>
      </c>
      <c r="J235" s="133" t="s">
        <v>43</v>
      </c>
      <c r="K235" s="26">
        <f>Divisions!F236</f>
        <v>0</v>
      </c>
      <c r="L235" s="26">
        <f>Divisions!E236</f>
        <v>0.5</v>
      </c>
      <c r="M235" s="26">
        <f>Divisions!J236</f>
        <v>3</v>
      </c>
      <c r="N235" s="26" t="str">
        <f>Divisions!I236</f>
        <v/>
      </c>
      <c r="O235" s="27">
        <f t="shared" si="46"/>
        <v>14</v>
      </c>
      <c r="P235" s="28">
        <f>SUM(Divisions!O236:Y236)*2</f>
        <v>5</v>
      </c>
      <c r="Q235" s="28">
        <f t="shared" si="47"/>
        <v>10</v>
      </c>
      <c r="R235" s="38"/>
      <c r="S235" s="38"/>
      <c r="T235" s="117"/>
      <c r="U235" s="38"/>
      <c r="V235" s="38"/>
      <c r="W235" s="38"/>
      <c r="X235" s="38">
        <v>12</v>
      </c>
    </row>
    <row r="236" spans="1:24" ht="15" customHeight="1" x14ac:dyDescent="0.25">
      <c r="A236" s="23">
        <f>IF(O236=O235, IF(P236=P235,"",9),9)</f>
        <v>9</v>
      </c>
      <c r="B236" s="24" t="str">
        <f>Divisions!B240</f>
        <v>901 Namur Echecs 6</v>
      </c>
      <c r="C236" s="26">
        <f>Divisions!H240</f>
        <v>0</v>
      </c>
      <c r="D236" s="26">
        <f>Divisions!K240</f>
        <v>1</v>
      </c>
      <c r="E236" s="26">
        <f>Divisions!G240</f>
        <v>0</v>
      </c>
      <c r="F236" s="26">
        <f>Divisions!E240</f>
        <v>1</v>
      </c>
      <c r="G236" s="26">
        <f>Divisions!J240</f>
        <v>2</v>
      </c>
      <c r="H236" s="26">
        <f>Divisions!M240</f>
        <v>0</v>
      </c>
      <c r="I236" s="26">
        <f>Divisions!I240</f>
        <v>0</v>
      </c>
      <c r="J236" s="26">
        <f>Divisions!F240</f>
        <v>4</v>
      </c>
      <c r="K236" s="25" t="s">
        <v>43</v>
      </c>
      <c r="L236" s="26">
        <f>Divisions!D240</f>
        <v>1</v>
      </c>
      <c r="M236" s="26">
        <f>Divisions!C240</f>
        <v>3</v>
      </c>
      <c r="N236" s="26" t="str">
        <f>Divisions!L240</f>
        <v/>
      </c>
      <c r="O236" s="27">
        <f t="shared" si="46"/>
        <v>12</v>
      </c>
      <c r="P236" s="28">
        <f>SUM(Divisions!O240:Y240)*2</f>
        <v>5</v>
      </c>
      <c r="Q236" s="28">
        <f t="shared" si="47"/>
        <v>10</v>
      </c>
      <c r="R236" s="38"/>
      <c r="S236" s="38"/>
      <c r="T236" s="117"/>
      <c r="U236" s="38"/>
      <c r="V236" s="38"/>
      <c r="W236" s="38"/>
      <c r="X236" s="38">
        <v>9</v>
      </c>
    </row>
    <row r="237" spans="1:24" ht="15" customHeight="1" x14ac:dyDescent="0.25">
      <c r="A237" s="23">
        <f>IF(O237=O236, IF(P237=P236,"",10),10)</f>
        <v>10</v>
      </c>
      <c r="B237" s="24" t="str">
        <f>Divisions!B235</f>
        <v>601 CRELEL Liège 8</v>
      </c>
      <c r="C237" s="26">
        <f>Divisions!F235</f>
        <v>0</v>
      </c>
      <c r="D237" s="26">
        <f>Divisions!M235</f>
        <v>1</v>
      </c>
      <c r="E237" s="26">
        <f>Divisions!K235</f>
        <v>0</v>
      </c>
      <c r="F237" s="26">
        <f>Divisions!J235</f>
        <v>0</v>
      </c>
      <c r="G237" s="26">
        <f>Divisions!G235</f>
        <v>0</v>
      </c>
      <c r="H237" s="26">
        <f>Divisions!C235</f>
        <v>0</v>
      </c>
      <c r="I237" s="26">
        <f>Divisions!L235</f>
        <v>1</v>
      </c>
      <c r="J237" s="26">
        <f>Divisions!E235</f>
        <v>3.5</v>
      </c>
      <c r="K237" s="26">
        <f>Divisions!D235</f>
        <v>3</v>
      </c>
      <c r="L237" s="25" t="s">
        <v>43</v>
      </c>
      <c r="M237" s="26">
        <f>Divisions!I235</f>
        <v>2</v>
      </c>
      <c r="N237" s="26" t="str">
        <f>Divisions!H235</f>
        <v/>
      </c>
      <c r="O237" s="27">
        <f t="shared" si="46"/>
        <v>10.5</v>
      </c>
      <c r="P237" s="28">
        <f>SUM(Divisions!O235:Y235)*2</f>
        <v>5</v>
      </c>
      <c r="Q237" s="28">
        <f t="shared" si="47"/>
        <v>10</v>
      </c>
      <c r="R237" s="38"/>
      <c r="S237" s="38"/>
      <c r="T237" s="117"/>
      <c r="U237" s="38"/>
      <c r="V237" s="38"/>
      <c r="W237" s="38"/>
      <c r="X237" s="38">
        <v>3</v>
      </c>
    </row>
    <row r="238" spans="1:24" ht="15" customHeight="1" x14ac:dyDescent="0.25">
      <c r="A238" s="23">
        <f>IF(O238=O237, IF(P238=P237,"",11),11)</f>
        <v>11</v>
      </c>
      <c r="B238" s="24" t="str">
        <f>Divisions!B229</f>
        <v>901 Namur Echecs 5</v>
      </c>
      <c r="C238" s="26">
        <f>Divisions!K229</f>
        <v>0</v>
      </c>
      <c r="D238" s="26">
        <f>Divisions!G229</f>
        <v>0</v>
      </c>
      <c r="E238" s="26">
        <f>Divisions!E229</f>
        <v>1.5</v>
      </c>
      <c r="F238" s="26">
        <f>Divisions!D229</f>
        <v>0</v>
      </c>
      <c r="G238" s="26">
        <f>Divisions!L229</f>
        <v>1</v>
      </c>
      <c r="H238" s="26">
        <f>Divisions!H229</f>
        <v>1.5</v>
      </c>
      <c r="I238" s="26">
        <f>Divisions!F229</f>
        <v>0</v>
      </c>
      <c r="J238" s="26">
        <f>Divisions!J229</f>
        <v>1</v>
      </c>
      <c r="K238" s="26">
        <f>Divisions!C229</f>
        <v>1</v>
      </c>
      <c r="L238" s="26">
        <f>Divisions!I229</f>
        <v>2</v>
      </c>
      <c r="M238" s="25" t="s">
        <v>43</v>
      </c>
      <c r="N238" s="26" t="str">
        <f>Divisions!M229</f>
        <v/>
      </c>
      <c r="O238" s="27">
        <f t="shared" si="46"/>
        <v>8</v>
      </c>
      <c r="P238" s="28">
        <f>SUM(Divisions!O229:Y229)*2</f>
        <v>1</v>
      </c>
      <c r="Q238" s="28">
        <f t="shared" si="47"/>
        <v>10</v>
      </c>
      <c r="R238" s="38"/>
      <c r="S238" s="38"/>
      <c r="T238" s="117"/>
      <c r="U238" s="38"/>
      <c r="V238" s="38"/>
      <c r="W238" s="38"/>
      <c r="X238" s="38">
        <v>10</v>
      </c>
    </row>
    <row r="239" spans="1:24" ht="15" customHeight="1" thickBot="1" x14ac:dyDescent="0.3">
      <c r="A239" s="29">
        <f>IF(O239=O238, IF(P239=P238,"",12),12)</f>
        <v>12</v>
      </c>
      <c r="B239" s="30" t="str">
        <f>Divisions!B239</f>
        <v>000 Bye 5A</v>
      </c>
      <c r="C239" s="31" t="str">
        <f>Divisions!J239</f>
        <v/>
      </c>
      <c r="D239" s="31" t="str">
        <f>Divisions!F239</f>
        <v/>
      </c>
      <c r="E239" s="31" t="str">
        <f>Divisions!D239</f>
        <v/>
      </c>
      <c r="F239" s="31" t="str">
        <f>Divisions!C239</f>
        <v/>
      </c>
      <c r="G239" s="31" t="str">
        <f>Divisions!K239</f>
        <v/>
      </c>
      <c r="H239" s="31" t="str">
        <f>Divisions!G239</f>
        <v/>
      </c>
      <c r="I239" s="31" t="str">
        <f>Divisions!E239</f>
        <v/>
      </c>
      <c r="J239" s="31" t="str">
        <f>Divisions!I239</f>
        <v/>
      </c>
      <c r="K239" s="31" t="str">
        <f>Divisions!L239</f>
        <v/>
      </c>
      <c r="L239" s="31" t="str">
        <f>Divisions!H239</f>
        <v/>
      </c>
      <c r="M239" s="31" t="str">
        <f>Divisions!M239</f>
        <v/>
      </c>
      <c r="N239" s="32" t="s">
        <v>43</v>
      </c>
      <c r="O239" s="33">
        <f t="shared" si="46"/>
        <v>0</v>
      </c>
      <c r="P239" s="34">
        <f>SUM(Divisions!O239:Y239)*2</f>
        <v>0</v>
      </c>
      <c r="Q239" s="34">
        <f t="shared" si="47"/>
        <v>0</v>
      </c>
      <c r="R239" s="38"/>
      <c r="S239" s="38"/>
      <c r="T239" s="117"/>
      <c r="U239" s="38"/>
      <c r="V239" s="38"/>
      <c r="W239" s="38"/>
      <c r="X239" s="38">
        <v>2</v>
      </c>
    </row>
    <row r="240" spans="1:24" ht="15" customHeight="1" thickTop="1" x14ac:dyDescent="0.25">
      <c r="A240" s="84"/>
      <c r="B240" s="35"/>
      <c r="C240" s="36"/>
      <c r="D240" s="36"/>
      <c r="E240" s="36"/>
      <c r="F240" s="36"/>
      <c r="G240" s="36"/>
      <c r="H240" s="36"/>
      <c r="I240" s="36"/>
      <c r="J240" s="36"/>
      <c r="K240" s="36"/>
      <c r="L240" s="36"/>
      <c r="M240" s="36"/>
      <c r="N240" s="36"/>
      <c r="O240" s="37"/>
      <c r="P240" s="38"/>
      <c r="Q240" s="38"/>
      <c r="R240" s="38"/>
      <c r="S240" s="38"/>
      <c r="T240" s="117"/>
      <c r="U240" s="38"/>
      <c r="V240" s="38"/>
      <c r="W240" s="38"/>
      <c r="X240" s="38"/>
    </row>
    <row r="241" spans="1:34" ht="15" customHeight="1" thickBot="1" x14ac:dyDescent="0.3">
      <c r="A241" s="14"/>
      <c r="B241" s="15" t="str">
        <f>Divisions!$B242</f>
        <v xml:space="preserve">Afdeling/Division 5B </v>
      </c>
      <c r="C241" s="16"/>
      <c r="D241" s="16"/>
      <c r="E241" s="16"/>
      <c r="F241" s="16"/>
      <c r="G241" s="16"/>
      <c r="H241" s="16"/>
      <c r="I241" s="16"/>
      <c r="J241" s="16"/>
      <c r="K241" s="16"/>
      <c r="L241" s="16"/>
      <c r="M241" s="16"/>
      <c r="N241" s="16"/>
      <c r="O241" s="17"/>
      <c r="P241" s="17"/>
      <c r="Q241" s="17"/>
      <c r="R241" s="17"/>
      <c r="S241" s="17"/>
      <c r="T241" s="115"/>
      <c r="U241" s="17"/>
      <c r="V241" s="17"/>
      <c r="W241" s="17"/>
      <c r="X241" s="17"/>
    </row>
    <row r="242" spans="1:34" ht="15" customHeight="1" thickTop="1" thickBot="1" x14ac:dyDescent="0.3">
      <c r="A242" s="18" t="s">
        <v>39</v>
      </c>
      <c r="B242" s="19" t="s">
        <v>40</v>
      </c>
      <c r="C242" s="20">
        <f t="shared" ref="C242:N242" si="48">MATCH("XX",C243:C254,0)</f>
        <v>1</v>
      </c>
      <c r="D242" s="20">
        <f t="shared" si="48"/>
        <v>2</v>
      </c>
      <c r="E242" s="20">
        <f t="shared" si="48"/>
        <v>3</v>
      </c>
      <c r="F242" s="20">
        <f t="shared" si="48"/>
        <v>4</v>
      </c>
      <c r="G242" s="20">
        <f t="shared" si="48"/>
        <v>5</v>
      </c>
      <c r="H242" s="20">
        <f t="shared" si="48"/>
        <v>6</v>
      </c>
      <c r="I242" s="20">
        <f t="shared" si="48"/>
        <v>7</v>
      </c>
      <c r="J242" s="20">
        <f t="shared" si="48"/>
        <v>8</v>
      </c>
      <c r="K242" s="20">
        <f t="shared" si="48"/>
        <v>9</v>
      </c>
      <c r="L242" s="20">
        <f t="shared" si="48"/>
        <v>10</v>
      </c>
      <c r="M242" s="20">
        <f t="shared" si="48"/>
        <v>11</v>
      </c>
      <c r="N242" s="20">
        <f t="shared" si="48"/>
        <v>12</v>
      </c>
      <c r="O242" s="21" t="s">
        <v>41</v>
      </c>
      <c r="P242" s="22" t="s">
        <v>42</v>
      </c>
      <c r="Q242" s="22" t="s">
        <v>47</v>
      </c>
      <c r="R242" s="43"/>
      <c r="S242" s="43"/>
      <c r="T242" s="116"/>
      <c r="U242" s="43"/>
      <c r="V242" s="43"/>
      <c r="W242" s="43"/>
      <c r="X242" s="43"/>
      <c r="Z242" s="112"/>
      <c r="AA242" s="112"/>
      <c r="AB242" s="112"/>
      <c r="AC242" s="112"/>
      <c r="AD242" s="112"/>
      <c r="AE242" s="112"/>
      <c r="AF242" s="112"/>
      <c r="AG242" s="112"/>
      <c r="AH242" s="112"/>
    </row>
    <row r="243" spans="1:34" ht="15" customHeight="1" x14ac:dyDescent="0.25">
      <c r="A243" s="23">
        <v>1</v>
      </c>
      <c r="B243" s="24" t="str">
        <f>Divisions!B253</f>
        <v>130 Moretus Hoboken 2</v>
      </c>
      <c r="C243" s="133" t="s">
        <v>43</v>
      </c>
      <c r="D243" s="26">
        <f>Divisions!M253</f>
        <v>3</v>
      </c>
      <c r="E243" s="26">
        <f>Divisions!D253</f>
        <v>3</v>
      </c>
      <c r="F243" s="26">
        <f>Divisions!E253</f>
        <v>3</v>
      </c>
      <c r="G243" s="26">
        <f>Divisions!F253</f>
        <v>3</v>
      </c>
      <c r="H243" s="26">
        <f>Divisions!C253</f>
        <v>3</v>
      </c>
      <c r="I243" s="26">
        <f>Divisions!G253</f>
        <v>4</v>
      </c>
      <c r="J243" s="26">
        <f>Divisions!I253</f>
        <v>3.5</v>
      </c>
      <c r="K243" s="26">
        <f>Divisions!K253</f>
        <v>3.5</v>
      </c>
      <c r="L243" s="26">
        <f>Divisions!H253</f>
        <v>2.5</v>
      </c>
      <c r="M243" s="26">
        <f>Divisions!L253</f>
        <v>3</v>
      </c>
      <c r="N243" s="26" t="str">
        <f>Divisions!J253</f>
        <v/>
      </c>
      <c r="O243" s="27">
        <f t="shared" ref="O243:O254" si="49">SUM(C243:N243)</f>
        <v>31.5</v>
      </c>
      <c r="P243" s="28">
        <f>SUM(Divisions!O253:Y253)*2</f>
        <v>20</v>
      </c>
      <c r="Q243" s="28">
        <f t="shared" ref="Q243:Q254" si="50">COUNT(C243:N243)</f>
        <v>10</v>
      </c>
      <c r="R243" s="38"/>
      <c r="S243" s="38"/>
      <c r="T243" s="117"/>
      <c r="U243" s="38"/>
      <c r="V243" s="38"/>
      <c r="W243" s="38"/>
      <c r="X243" s="38">
        <v>1</v>
      </c>
      <c r="Z243" s="112"/>
      <c r="AA243" s="112"/>
      <c r="AB243" s="112"/>
      <c r="AC243" s="112"/>
      <c r="AD243" s="112"/>
      <c r="AE243" s="112"/>
      <c r="AF243" s="112"/>
      <c r="AG243" s="112"/>
      <c r="AH243" s="112"/>
    </row>
    <row r="244" spans="1:34" ht="15" customHeight="1" x14ac:dyDescent="0.25">
      <c r="A244" s="23">
        <f>IF(O244=O243, IF(P244=P243,"",2),2)</f>
        <v>2</v>
      </c>
      <c r="B244" s="24" t="str">
        <f>Divisions!B245</f>
        <v>436 LSV-Chesspirant 3</v>
      </c>
      <c r="C244" s="26">
        <f>Divisions!M245</f>
        <v>1</v>
      </c>
      <c r="D244" s="25" t="s">
        <v>43</v>
      </c>
      <c r="E244" s="26">
        <f>Divisions!G245</f>
        <v>1.5</v>
      </c>
      <c r="F244" s="26">
        <f>Divisions!H245</f>
        <v>2.5</v>
      </c>
      <c r="G244" s="26">
        <f>Divisions!I245</f>
        <v>4</v>
      </c>
      <c r="H244" s="26">
        <f>Divisions!F245</f>
        <v>2.5</v>
      </c>
      <c r="I244" s="26">
        <f>Divisions!J245</f>
        <v>3.5</v>
      </c>
      <c r="J244" s="26">
        <f>Divisions!L245</f>
        <v>4</v>
      </c>
      <c r="K244" s="26">
        <f>Divisions!C245</f>
        <v>2.5</v>
      </c>
      <c r="L244" s="26">
        <f>Divisions!K245</f>
        <v>3.5</v>
      </c>
      <c r="M244" s="26">
        <f>Divisions!D245</f>
        <v>4</v>
      </c>
      <c r="N244" s="26" t="str">
        <f>Divisions!E245</f>
        <v/>
      </c>
      <c r="O244" s="27">
        <f t="shared" si="49"/>
        <v>29</v>
      </c>
      <c r="P244" s="28">
        <f>SUM(Divisions!O245:Y245)*2</f>
        <v>16</v>
      </c>
      <c r="Q244" s="28">
        <f t="shared" si="50"/>
        <v>10</v>
      </c>
      <c r="R244" s="38"/>
      <c r="S244" s="38"/>
      <c r="T244" s="117"/>
      <c r="U244" s="38"/>
      <c r="V244" s="38"/>
      <c r="W244" s="38"/>
      <c r="X244" s="38">
        <v>10</v>
      </c>
      <c r="Z244" s="112"/>
      <c r="AA244" s="112"/>
      <c r="AB244" s="112"/>
      <c r="AC244" s="112"/>
      <c r="AD244" s="112"/>
      <c r="AE244" s="112"/>
      <c r="AF244" s="112"/>
      <c r="AG244" s="112"/>
      <c r="AH244" s="112"/>
    </row>
    <row r="245" spans="1:34" ht="15" customHeight="1" x14ac:dyDescent="0.25">
      <c r="A245" s="23">
        <f>IF(O245=O244, IF(P245=P244,"",3),3)</f>
        <v>3</v>
      </c>
      <c r="B245" s="24" t="str">
        <f>Divisions!B247</f>
        <v>230 Leuven Centraal 4</v>
      </c>
      <c r="C245" s="26">
        <f>Divisions!D247</f>
        <v>1</v>
      </c>
      <c r="D245" s="26">
        <f>Divisions!G247</f>
        <v>2.5</v>
      </c>
      <c r="E245" s="25" t="s">
        <v>43</v>
      </c>
      <c r="F245" s="26">
        <f>Divisions!J247</f>
        <v>2.5</v>
      </c>
      <c r="G245" s="26">
        <f>Divisions!K247</f>
        <v>1.5</v>
      </c>
      <c r="H245" s="26">
        <f>Divisions!H247</f>
        <v>3.5</v>
      </c>
      <c r="I245" s="26">
        <f>Divisions!L247</f>
        <v>3.5</v>
      </c>
      <c r="J245" s="26">
        <f>Divisions!C247</f>
        <v>2.5</v>
      </c>
      <c r="K245" s="26">
        <f>Divisions!E247</f>
        <v>3.5</v>
      </c>
      <c r="L245" s="26">
        <f>Divisions!M247</f>
        <v>3</v>
      </c>
      <c r="M245" s="26">
        <f>Divisions!F247</f>
        <v>4</v>
      </c>
      <c r="N245" s="26" t="str">
        <f>Divisions!I247</f>
        <v/>
      </c>
      <c r="O245" s="27">
        <f t="shared" si="49"/>
        <v>27.5</v>
      </c>
      <c r="P245" s="28">
        <f>SUM(Divisions!O247:Y247)*2</f>
        <v>16</v>
      </c>
      <c r="Q245" s="28">
        <f t="shared" si="50"/>
        <v>10</v>
      </c>
      <c r="R245" s="38"/>
      <c r="S245" s="38"/>
      <c r="T245" s="117"/>
      <c r="U245" s="38"/>
      <c r="V245" s="38"/>
      <c r="W245" s="38"/>
      <c r="X245" s="38">
        <v>11</v>
      </c>
      <c r="Z245" s="112"/>
      <c r="AA245" s="112"/>
      <c r="AB245" s="112"/>
      <c r="AC245" s="112"/>
      <c r="AD245" s="112"/>
      <c r="AE245" s="112"/>
      <c r="AF245" s="112"/>
      <c r="AG245" s="112"/>
      <c r="AH245" s="112"/>
    </row>
    <row r="246" spans="1:34" ht="15" customHeight="1" x14ac:dyDescent="0.25">
      <c r="A246" s="23">
        <f>IF(O246=O245, IF(P246=P245,"",4),4)</f>
        <v>4</v>
      </c>
      <c r="B246" s="24" t="str">
        <f>Divisions!B248</f>
        <v>174 Brasschaat 6</v>
      </c>
      <c r="C246" s="26">
        <f>Divisions!E248</f>
        <v>1</v>
      </c>
      <c r="D246" s="26">
        <f>Divisions!H248</f>
        <v>1.5</v>
      </c>
      <c r="E246" s="26">
        <f>Divisions!J248</f>
        <v>1.5</v>
      </c>
      <c r="F246" s="25" t="s">
        <v>43</v>
      </c>
      <c r="G246" s="26">
        <f>Divisions!L248</f>
        <v>3</v>
      </c>
      <c r="H246" s="26">
        <f>Divisions!I248</f>
        <v>2.5</v>
      </c>
      <c r="I246" s="26">
        <f>Divisions!M248</f>
        <v>1.5</v>
      </c>
      <c r="J246" s="26">
        <f>Divisions!D248</f>
        <v>2.5</v>
      </c>
      <c r="K246" s="26">
        <f>Divisions!F248</f>
        <v>4</v>
      </c>
      <c r="L246" s="26">
        <f>Divisions!C248</f>
        <v>3</v>
      </c>
      <c r="M246" s="26">
        <f>Divisions!G248</f>
        <v>3</v>
      </c>
      <c r="N246" s="26" t="str">
        <f>Divisions!K248</f>
        <v/>
      </c>
      <c r="O246" s="27">
        <f t="shared" si="49"/>
        <v>23.5</v>
      </c>
      <c r="P246" s="28">
        <f>SUM(Divisions!O248:Y248)*2</f>
        <v>12</v>
      </c>
      <c r="Q246" s="28">
        <f t="shared" si="50"/>
        <v>10</v>
      </c>
      <c r="R246" s="38"/>
      <c r="S246" s="38"/>
      <c r="T246" s="117"/>
      <c r="U246" s="38"/>
      <c r="V246" s="38"/>
      <c r="W246" s="38"/>
      <c r="X246" s="38">
        <v>8</v>
      </c>
      <c r="Z246" s="112"/>
      <c r="AA246" s="112"/>
      <c r="AB246" s="112"/>
      <c r="AC246" s="112"/>
      <c r="AD246" s="112"/>
      <c r="AE246" s="112"/>
      <c r="AF246" s="112"/>
      <c r="AG246" s="112"/>
      <c r="AH246" s="112"/>
    </row>
    <row r="247" spans="1:34" ht="15" customHeight="1" x14ac:dyDescent="0.25">
      <c r="A247" s="23">
        <f>IF(O247=O246, IF(P247=P246,"",5),5)</f>
        <v>5</v>
      </c>
      <c r="B247" s="24" t="str">
        <f>Divisions!B249</f>
        <v>114 Mechelen 5</v>
      </c>
      <c r="C247" s="26">
        <f>Divisions!F249</f>
        <v>1</v>
      </c>
      <c r="D247" s="26">
        <f>Divisions!I249</f>
        <v>0</v>
      </c>
      <c r="E247" s="26">
        <f>Divisions!K249</f>
        <v>2.5</v>
      </c>
      <c r="F247" s="26">
        <f>Divisions!L249</f>
        <v>1</v>
      </c>
      <c r="G247" s="25" t="s">
        <v>43</v>
      </c>
      <c r="H247" s="26">
        <f>Divisions!J249</f>
        <v>1</v>
      </c>
      <c r="I247" s="26">
        <f>Divisions!C249</f>
        <v>3.5</v>
      </c>
      <c r="J247" s="26">
        <f>Divisions!E249</f>
        <v>2.5</v>
      </c>
      <c r="K247" s="26">
        <f>Divisions!G249</f>
        <v>2</v>
      </c>
      <c r="L247" s="26">
        <f>Divisions!D249</f>
        <v>3</v>
      </c>
      <c r="M247" s="26">
        <f>Divisions!H249</f>
        <v>2</v>
      </c>
      <c r="N247" s="26" t="str">
        <f>Divisions!M249</f>
        <v/>
      </c>
      <c r="O247" s="27">
        <f t="shared" si="49"/>
        <v>18.5</v>
      </c>
      <c r="P247" s="28">
        <f>SUM(Divisions!O249:Y249)*2</f>
        <v>10</v>
      </c>
      <c r="Q247" s="28">
        <f t="shared" si="50"/>
        <v>10</v>
      </c>
      <c r="R247" s="38"/>
      <c r="S247" s="38"/>
      <c r="T247" s="117"/>
      <c r="U247" s="38"/>
      <c r="V247" s="38"/>
      <c r="W247" s="38"/>
      <c r="X247" s="38">
        <v>4</v>
      </c>
    </row>
    <row r="248" spans="1:34" ht="15" customHeight="1" x14ac:dyDescent="0.25">
      <c r="A248" s="23">
        <f>IF(O248=O247, IF(P248=P247,"",6),6)</f>
        <v>6</v>
      </c>
      <c r="B248" s="24" t="str">
        <f>Divisions!B246</f>
        <v>401 KGSRL 11</v>
      </c>
      <c r="C248" s="26">
        <f>Divisions!C246</f>
        <v>1</v>
      </c>
      <c r="D248" s="26">
        <f>Divisions!F246</f>
        <v>1.5</v>
      </c>
      <c r="E248" s="26">
        <f>Divisions!H246</f>
        <v>0.5</v>
      </c>
      <c r="F248" s="26">
        <f>Divisions!I246</f>
        <v>1.5</v>
      </c>
      <c r="G248" s="26">
        <f>Divisions!J246</f>
        <v>3</v>
      </c>
      <c r="H248" s="25" t="s">
        <v>43</v>
      </c>
      <c r="I248" s="26">
        <f>Divisions!K246</f>
        <v>3</v>
      </c>
      <c r="J248" s="26">
        <f>Divisions!M246</f>
        <v>3</v>
      </c>
      <c r="K248" s="26">
        <f>Divisions!D246</f>
        <v>2</v>
      </c>
      <c r="L248" s="26">
        <f>Divisions!L246</f>
        <v>1</v>
      </c>
      <c r="M248" s="26">
        <f>Divisions!E246</f>
        <v>3.5</v>
      </c>
      <c r="N248" s="26" t="str">
        <f>Divisions!G246</f>
        <v/>
      </c>
      <c r="O248" s="27">
        <f t="shared" si="49"/>
        <v>20</v>
      </c>
      <c r="P248" s="28">
        <f>SUM(Divisions!O246:Y246)*2</f>
        <v>9</v>
      </c>
      <c r="Q248" s="28">
        <f t="shared" si="50"/>
        <v>10</v>
      </c>
      <c r="R248" s="38"/>
      <c r="S248" s="38"/>
      <c r="T248" s="117"/>
      <c r="U248" s="38"/>
      <c r="V248" s="38"/>
      <c r="W248" s="38"/>
      <c r="X248" s="38">
        <v>5</v>
      </c>
    </row>
    <row r="249" spans="1:34" ht="15" customHeight="1" x14ac:dyDescent="0.25">
      <c r="A249" s="23">
        <f>IF(O249=O248, IF(P249=P248,"",7),7)</f>
        <v>7</v>
      </c>
      <c r="B249" s="24" t="str">
        <f>Divisions!B250</f>
        <v>143 Boey Temse 3</v>
      </c>
      <c r="C249" s="26">
        <f>Divisions!G250</f>
        <v>0</v>
      </c>
      <c r="D249" s="26">
        <f>Divisions!J250</f>
        <v>0.5</v>
      </c>
      <c r="E249" s="26">
        <f>Divisions!L250</f>
        <v>0.5</v>
      </c>
      <c r="F249" s="26">
        <f>Divisions!M250</f>
        <v>2.5</v>
      </c>
      <c r="G249" s="26">
        <f>Divisions!C250</f>
        <v>0.5</v>
      </c>
      <c r="H249" s="26">
        <f>Divisions!K250</f>
        <v>1</v>
      </c>
      <c r="I249" s="25" t="s">
        <v>43</v>
      </c>
      <c r="J249" s="26">
        <f>Divisions!F250</f>
        <v>1.5</v>
      </c>
      <c r="K249" s="26">
        <f>Divisions!H250</f>
        <v>3.5</v>
      </c>
      <c r="L249" s="26">
        <f>Divisions!E250</f>
        <v>3</v>
      </c>
      <c r="M249" s="26">
        <f>Divisions!I250</f>
        <v>4</v>
      </c>
      <c r="N249" s="26" t="str">
        <f>Divisions!D250</f>
        <v/>
      </c>
      <c r="O249" s="27">
        <f t="shared" si="49"/>
        <v>17</v>
      </c>
      <c r="P249" s="28">
        <f>SUM(Divisions!O250:Y250)*2</f>
        <v>8</v>
      </c>
      <c r="Q249" s="28">
        <f t="shared" si="50"/>
        <v>10</v>
      </c>
      <c r="R249" s="38"/>
      <c r="S249" s="38"/>
      <c r="T249" s="117"/>
      <c r="U249" s="38"/>
      <c r="V249" s="38"/>
      <c r="W249" s="38"/>
      <c r="X249" s="38">
        <v>9</v>
      </c>
    </row>
    <row r="250" spans="1:34" ht="15" customHeight="1" x14ac:dyDescent="0.25">
      <c r="A250" s="23">
        <f>IF(O250=O249, IF(P250=P249,"",8),8)</f>
        <v>8</v>
      </c>
      <c r="B250" s="24" t="str">
        <f>Divisions!B252</f>
        <v>132 SK Oude-God 3</v>
      </c>
      <c r="C250" s="26">
        <f>Divisions!I252</f>
        <v>0.5</v>
      </c>
      <c r="D250" s="26">
        <f>Divisions!L252</f>
        <v>0</v>
      </c>
      <c r="E250" s="26">
        <f>Divisions!C252</f>
        <v>1.5</v>
      </c>
      <c r="F250" s="26">
        <f>Divisions!D252</f>
        <v>1.5</v>
      </c>
      <c r="G250" s="26">
        <f>Divisions!E252</f>
        <v>1.5</v>
      </c>
      <c r="H250" s="26">
        <f>Divisions!M252</f>
        <v>1</v>
      </c>
      <c r="I250" s="26">
        <f>Divisions!F252</f>
        <v>2.5</v>
      </c>
      <c r="J250" s="25" t="s">
        <v>43</v>
      </c>
      <c r="K250" s="26">
        <f>Divisions!J252</f>
        <v>2</v>
      </c>
      <c r="L250" s="26">
        <f>Divisions!G252</f>
        <v>3</v>
      </c>
      <c r="M250" s="26">
        <f>Divisions!K252</f>
        <v>2.5</v>
      </c>
      <c r="N250" s="26" t="str">
        <f>Divisions!H252</f>
        <v/>
      </c>
      <c r="O250" s="27">
        <f t="shared" si="49"/>
        <v>16</v>
      </c>
      <c r="P250" s="28">
        <f>SUM(Divisions!O252:Y252)*2</f>
        <v>7</v>
      </c>
      <c r="Q250" s="28">
        <f t="shared" si="50"/>
        <v>10</v>
      </c>
      <c r="R250" s="38"/>
      <c r="S250" s="38"/>
      <c r="T250" s="117"/>
      <c r="U250" s="38"/>
      <c r="V250" s="38"/>
      <c r="W250" s="38"/>
      <c r="X250" s="38">
        <v>6</v>
      </c>
    </row>
    <row r="251" spans="1:34" ht="15" customHeight="1" x14ac:dyDescent="0.25">
      <c r="A251" s="23">
        <f>IF(O251=O250, IF(P251=P250,"",9),9)</f>
        <v>9</v>
      </c>
      <c r="B251" s="24" t="str">
        <f>Divisions!B254</f>
        <v>128 Beveren 2</v>
      </c>
      <c r="C251" s="26">
        <f>Divisions!K254</f>
        <v>0.5</v>
      </c>
      <c r="D251" s="26">
        <f>Divisions!C254</f>
        <v>1.5</v>
      </c>
      <c r="E251" s="26">
        <f>Divisions!E254</f>
        <v>0.5</v>
      </c>
      <c r="F251" s="26">
        <f>Divisions!F254</f>
        <v>0</v>
      </c>
      <c r="G251" s="26">
        <f>Divisions!G254</f>
        <v>2</v>
      </c>
      <c r="H251" s="26">
        <f>Divisions!D254</f>
        <v>2</v>
      </c>
      <c r="I251" s="26">
        <f>Divisions!H254</f>
        <v>0.5</v>
      </c>
      <c r="J251" s="26">
        <f>Divisions!J254</f>
        <v>2</v>
      </c>
      <c r="K251" s="25" t="s">
        <v>43</v>
      </c>
      <c r="L251" s="26">
        <f>Divisions!I254</f>
        <v>2</v>
      </c>
      <c r="M251" s="26">
        <f>Divisions!M254</f>
        <v>4</v>
      </c>
      <c r="N251" s="26" t="str">
        <f>Divisions!L254</f>
        <v/>
      </c>
      <c r="O251" s="27">
        <f t="shared" si="49"/>
        <v>15</v>
      </c>
      <c r="P251" s="28">
        <f>SUM(Divisions!O254:Y254)*2</f>
        <v>6</v>
      </c>
      <c r="Q251" s="28">
        <f t="shared" si="50"/>
        <v>10</v>
      </c>
      <c r="R251" s="38"/>
      <c r="S251" s="38"/>
      <c r="T251" s="117"/>
      <c r="U251" s="38"/>
      <c r="V251" s="38"/>
      <c r="W251" s="38"/>
      <c r="X251" s="38">
        <v>7</v>
      </c>
    </row>
    <row r="252" spans="1:34" ht="15" customHeight="1" x14ac:dyDescent="0.25">
      <c r="A252" s="23">
        <f>IF(O252=O251, IF(P252=P251,"",10),10)</f>
        <v>10</v>
      </c>
      <c r="B252" s="24" t="str">
        <f>Divisions!B251</f>
        <v>190 Burcht 1</v>
      </c>
      <c r="C252" s="26">
        <f>Divisions!H251</f>
        <v>1.5</v>
      </c>
      <c r="D252" s="26">
        <f>Divisions!K251</f>
        <v>0.5</v>
      </c>
      <c r="E252" s="26">
        <f>Divisions!M251</f>
        <v>1</v>
      </c>
      <c r="F252" s="26">
        <f>Divisions!C251</f>
        <v>1</v>
      </c>
      <c r="G252" s="26">
        <f>Divisions!D251</f>
        <v>1</v>
      </c>
      <c r="H252" s="26">
        <f>Divisions!L251</f>
        <v>3</v>
      </c>
      <c r="I252" s="26">
        <f>Divisions!E251</f>
        <v>1</v>
      </c>
      <c r="J252" s="26">
        <f>Divisions!G251</f>
        <v>1</v>
      </c>
      <c r="K252" s="26">
        <f>Divisions!I251</f>
        <v>2</v>
      </c>
      <c r="L252" s="25" t="s">
        <v>43</v>
      </c>
      <c r="M252" s="26">
        <f>Divisions!J251</f>
        <v>2.5</v>
      </c>
      <c r="N252" s="26" t="str">
        <f>Divisions!F251</f>
        <v/>
      </c>
      <c r="O252" s="27">
        <f t="shared" si="49"/>
        <v>14.5</v>
      </c>
      <c r="P252" s="28">
        <f>SUM(Divisions!O251:Y251)*2</f>
        <v>5</v>
      </c>
      <c r="Q252" s="28">
        <f t="shared" si="50"/>
        <v>10</v>
      </c>
      <c r="R252" s="38"/>
      <c r="S252" s="38"/>
      <c r="T252" s="117"/>
      <c r="U252" s="38"/>
      <c r="V252" s="38"/>
      <c r="W252" s="38"/>
      <c r="X252" s="38">
        <v>2</v>
      </c>
    </row>
    <row r="253" spans="1:34" ht="15" customHeight="1" x14ac:dyDescent="0.25">
      <c r="A253" s="23">
        <f>IF(O253=O252, IF(P253=P252,"",11),11)</f>
        <v>11</v>
      </c>
      <c r="B253" s="24" t="str">
        <f>Divisions!B244</f>
        <v>101 KASK 3</v>
      </c>
      <c r="C253" s="26">
        <f>Divisions!L244</f>
        <v>1</v>
      </c>
      <c r="D253" s="26">
        <f>Divisions!D244</f>
        <v>0</v>
      </c>
      <c r="E253" s="26">
        <f>Divisions!F244</f>
        <v>0</v>
      </c>
      <c r="F253" s="26">
        <f>Divisions!G244</f>
        <v>1</v>
      </c>
      <c r="G253" s="26">
        <f>Divisions!H244</f>
        <v>2</v>
      </c>
      <c r="H253" s="26">
        <f>Divisions!E244</f>
        <v>0.5</v>
      </c>
      <c r="I253" s="26">
        <f>Divisions!I244</f>
        <v>0</v>
      </c>
      <c r="J253" s="26">
        <f>Divisions!K244</f>
        <v>1.5</v>
      </c>
      <c r="K253" s="26">
        <f>Divisions!M244</f>
        <v>0</v>
      </c>
      <c r="L253" s="26">
        <f>Divisions!J244</f>
        <v>1.5</v>
      </c>
      <c r="M253" s="133" t="s">
        <v>43</v>
      </c>
      <c r="N253" s="26" t="str">
        <f>Divisions!C244</f>
        <v/>
      </c>
      <c r="O253" s="27">
        <f t="shared" si="49"/>
        <v>7.5</v>
      </c>
      <c r="P253" s="28">
        <f>SUM(Divisions!O244:Y244)*2</f>
        <v>1</v>
      </c>
      <c r="Q253" s="28">
        <f t="shared" si="50"/>
        <v>10</v>
      </c>
      <c r="R253" s="38"/>
      <c r="S253" s="38"/>
      <c r="T253" s="117"/>
      <c r="U253" s="38"/>
      <c r="V253" s="38"/>
      <c r="W253" s="38"/>
      <c r="X253" s="38">
        <v>3</v>
      </c>
    </row>
    <row r="254" spans="1:34" ht="15" customHeight="1" thickBot="1" x14ac:dyDescent="0.3">
      <c r="A254" s="29">
        <f>IF(O254=O253, IF(P254=P253,"",12),12)</f>
        <v>12</v>
      </c>
      <c r="B254" s="30" t="str">
        <f>Divisions!B255</f>
        <v>000 Bye 5B</v>
      </c>
      <c r="C254" s="31" t="str">
        <f>Divisions!J255</f>
        <v/>
      </c>
      <c r="D254" s="31" t="str">
        <f>Divisions!E255</f>
        <v/>
      </c>
      <c r="E254" s="31" t="str">
        <f>Divisions!I255</f>
        <v/>
      </c>
      <c r="F254" s="31" t="str">
        <f>Divisions!K255</f>
        <v/>
      </c>
      <c r="G254" s="31" t="str">
        <f>Divisions!M255</f>
        <v/>
      </c>
      <c r="H254" s="31" t="str">
        <f>Divisions!G255</f>
        <v/>
      </c>
      <c r="I254" s="31" t="str">
        <f>Divisions!D255</f>
        <v/>
      </c>
      <c r="J254" s="31" t="str">
        <f>Divisions!H255</f>
        <v/>
      </c>
      <c r="K254" s="31" t="str">
        <f>Divisions!L255</f>
        <v/>
      </c>
      <c r="L254" s="31" t="str">
        <f>Divisions!F255</f>
        <v/>
      </c>
      <c r="M254" s="31" t="str">
        <f>Divisions!C255</f>
        <v/>
      </c>
      <c r="N254" s="32" t="s">
        <v>43</v>
      </c>
      <c r="O254" s="33">
        <f t="shared" si="49"/>
        <v>0</v>
      </c>
      <c r="P254" s="34">
        <f>SUM(Divisions!O255:Y255)*2</f>
        <v>0</v>
      </c>
      <c r="Q254" s="34">
        <f t="shared" si="50"/>
        <v>0</v>
      </c>
      <c r="R254" s="38"/>
      <c r="S254" s="38"/>
      <c r="T254" s="117"/>
      <c r="U254" s="38"/>
      <c r="V254" s="38"/>
      <c r="W254" s="38"/>
      <c r="X254" s="38">
        <v>12</v>
      </c>
    </row>
    <row r="255" spans="1:34" ht="15" customHeight="1" thickTop="1" x14ac:dyDescent="0.25">
      <c r="A255" s="84"/>
      <c r="B255" s="35"/>
      <c r="C255" s="36"/>
      <c r="D255" s="36"/>
      <c r="E255" s="36"/>
      <c r="F255" s="36"/>
      <c r="G255" s="36"/>
      <c r="H255" s="36"/>
      <c r="I255" s="36"/>
      <c r="J255" s="36"/>
      <c r="K255" s="36"/>
      <c r="L255" s="36"/>
      <c r="M255" s="36"/>
      <c r="N255" s="36"/>
      <c r="O255" s="37"/>
      <c r="P255" s="38"/>
      <c r="Q255" s="38"/>
      <c r="R255" s="38"/>
      <c r="S255" s="38"/>
      <c r="T255" s="117"/>
      <c r="U255" s="38"/>
      <c r="V255" s="38"/>
      <c r="W255" s="38"/>
      <c r="X255" s="38"/>
    </row>
    <row r="256" spans="1:34" ht="15" customHeight="1" thickBot="1" x14ac:dyDescent="0.3">
      <c r="A256" s="14"/>
      <c r="B256" s="15" t="str">
        <f>Divisions!$B257</f>
        <v>Afdeling/Division 5C</v>
      </c>
      <c r="C256" s="16"/>
      <c r="D256" s="16"/>
      <c r="E256" s="16"/>
      <c r="F256" s="16"/>
      <c r="G256" s="16"/>
      <c r="H256" s="16"/>
      <c r="I256" s="16"/>
      <c r="J256" s="16"/>
      <c r="K256" s="16"/>
      <c r="L256" s="16"/>
      <c r="M256" s="16"/>
      <c r="N256" s="16"/>
      <c r="O256" s="17"/>
      <c r="P256" s="17"/>
      <c r="Q256" s="17"/>
      <c r="R256" s="17"/>
      <c r="S256" s="17"/>
      <c r="T256" s="115"/>
      <c r="U256" s="17"/>
      <c r="V256" s="17"/>
      <c r="W256" s="17"/>
      <c r="X256" s="17"/>
    </row>
    <row r="257" spans="1:24" ht="15" customHeight="1" thickTop="1" thickBot="1" x14ac:dyDescent="0.3">
      <c r="A257" s="18" t="s">
        <v>39</v>
      </c>
      <c r="B257" s="19" t="s">
        <v>40</v>
      </c>
      <c r="C257" s="20">
        <f t="shared" ref="C257:N257" si="51">MATCH("XX",C258:C269,0)</f>
        <v>1</v>
      </c>
      <c r="D257" s="20">
        <f t="shared" si="51"/>
        <v>2</v>
      </c>
      <c r="E257" s="20">
        <f t="shared" si="51"/>
        <v>3</v>
      </c>
      <c r="F257" s="20">
        <f t="shared" si="51"/>
        <v>4</v>
      </c>
      <c r="G257" s="20">
        <f t="shared" si="51"/>
        <v>5</v>
      </c>
      <c r="H257" s="20">
        <f t="shared" si="51"/>
        <v>6</v>
      </c>
      <c r="I257" s="20">
        <f t="shared" si="51"/>
        <v>7</v>
      </c>
      <c r="J257" s="20">
        <f t="shared" si="51"/>
        <v>8</v>
      </c>
      <c r="K257" s="20">
        <f t="shared" si="51"/>
        <v>9</v>
      </c>
      <c r="L257" s="20">
        <f t="shared" si="51"/>
        <v>10</v>
      </c>
      <c r="M257" s="20">
        <f t="shared" si="51"/>
        <v>11</v>
      </c>
      <c r="N257" s="20">
        <f t="shared" si="51"/>
        <v>12</v>
      </c>
      <c r="O257" s="21" t="s">
        <v>41</v>
      </c>
      <c r="P257" s="22" t="s">
        <v>42</v>
      </c>
      <c r="Q257" s="22" t="s">
        <v>47</v>
      </c>
      <c r="R257" s="43"/>
      <c r="S257" s="43"/>
      <c r="T257" s="116"/>
      <c r="U257" s="43"/>
      <c r="V257" s="43"/>
      <c r="W257" s="43"/>
      <c r="X257" s="43"/>
    </row>
    <row r="258" spans="1:24" ht="15" customHeight="1" x14ac:dyDescent="0.25">
      <c r="A258" s="23">
        <v>1</v>
      </c>
      <c r="B258" s="24" t="str">
        <f>Divisions!B259</f>
        <v>303 KBSK Brugge 4</v>
      </c>
      <c r="C258" s="25" t="s">
        <v>43</v>
      </c>
      <c r="D258" s="26">
        <f>Divisions!H259</f>
        <v>2.5</v>
      </c>
      <c r="E258" s="26">
        <f>Divisions!E259</f>
        <v>2.5</v>
      </c>
      <c r="F258" s="26">
        <f>Divisions!I259</f>
        <v>1.5</v>
      </c>
      <c r="G258" s="26">
        <f>Divisions!M259</f>
        <v>2.5</v>
      </c>
      <c r="H258" s="26">
        <f>Divisions!D259</f>
        <v>2.5</v>
      </c>
      <c r="I258" s="26">
        <f>Divisions!F259</f>
        <v>4</v>
      </c>
      <c r="J258" s="26">
        <f>Divisions!J259</f>
        <v>4</v>
      </c>
      <c r="K258" s="26">
        <f>Divisions!C259</f>
        <v>4</v>
      </c>
      <c r="L258" s="26">
        <f>Divisions!G259</f>
        <v>3.5</v>
      </c>
      <c r="M258" s="26">
        <f>Divisions!L259</f>
        <v>3.5</v>
      </c>
      <c r="N258" s="26" t="str">
        <f>Divisions!K259</f>
        <v/>
      </c>
      <c r="O258" s="27">
        <f t="shared" ref="O258:O269" si="52">SUM(C258:N258)</f>
        <v>30.5</v>
      </c>
      <c r="P258" s="28">
        <f>SUM(Divisions!O259:Y259)*2</f>
        <v>18</v>
      </c>
      <c r="Q258" s="28">
        <f t="shared" ref="Q258:Q269" si="53">COUNT(C258:N258)</f>
        <v>10</v>
      </c>
      <c r="R258" s="38"/>
      <c r="S258" s="38"/>
      <c r="T258" s="117"/>
      <c r="U258" s="38"/>
      <c r="V258" s="38"/>
      <c r="W258" s="38"/>
      <c r="X258" s="38">
        <v>12</v>
      </c>
    </row>
    <row r="259" spans="1:24" ht="15" customHeight="1" x14ac:dyDescent="0.25">
      <c r="A259" s="23">
        <f>IF(O259=O258, IF(P259=P258,"",2),2)</f>
        <v>2</v>
      </c>
      <c r="B259" s="24" t="str">
        <f>Divisions!B264</f>
        <v>541 Leuze-en-Hainaut 2</v>
      </c>
      <c r="C259" s="26">
        <f>Divisions!H264</f>
        <v>1.5</v>
      </c>
      <c r="D259" s="25" t="s">
        <v>43</v>
      </c>
      <c r="E259" s="26">
        <f>Divisions!J264</f>
        <v>0</v>
      </c>
      <c r="F259" s="26">
        <f>Divisions!C264</f>
        <v>2.5</v>
      </c>
      <c r="G259" s="26">
        <f>Divisions!G264</f>
        <v>3</v>
      </c>
      <c r="H259" s="26">
        <f>Divisions!I264</f>
        <v>3</v>
      </c>
      <c r="I259" s="26">
        <f>Divisions!K264</f>
        <v>4</v>
      </c>
      <c r="J259" s="26">
        <f>Divisions!D264</f>
        <v>3</v>
      </c>
      <c r="K259" s="26">
        <f>Divisions!M264</f>
        <v>4</v>
      </c>
      <c r="L259" s="26">
        <f>Divisions!L264</f>
        <v>3.5</v>
      </c>
      <c r="M259" s="26">
        <f>Divisions!F264</f>
        <v>3</v>
      </c>
      <c r="N259" s="26" t="str">
        <f>Divisions!E264</f>
        <v/>
      </c>
      <c r="O259" s="27">
        <f t="shared" si="52"/>
        <v>27.5</v>
      </c>
      <c r="P259" s="28">
        <f>SUM(Divisions!O264:Y264)*2</f>
        <v>16</v>
      </c>
      <c r="Q259" s="28">
        <f t="shared" si="53"/>
        <v>10</v>
      </c>
      <c r="R259" s="38"/>
      <c r="S259" s="38"/>
      <c r="T259" s="117"/>
      <c r="U259" s="38"/>
      <c r="V259" s="38"/>
      <c r="W259" s="38"/>
      <c r="X259" s="38">
        <v>3</v>
      </c>
    </row>
    <row r="260" spans="1:24" ht="15" customHeight="1" x14ac:dyDescent="0.25">
      <c r="A260" s="23">
        <f>IF(O260=O259, IF(P260=P259,"",3),3)</f>
        <v>3</v>
      </c>
      <c r="B260" s="24" t="str">
        <f>Divisions!B261</f>
        <v>436 LSV-Chesspirant 4</v>
      </c>
      <c r="C260" s="26">
        <f>Divisions!E261</f>
        <v>1.5</v>
      </c>
      <c r="D260" s="26">
        <f>Divisions!J261</f>
        <v>4</v>
      </c>
      <c r="E260" s="25" t="s">
        <v>43</v>
      </c>
      <c r="F260" s="26">
        <f>Divisions!K261</f>
        <v>3</v>
      </c>
      <c r="G260" s="26">
        <f>Divisions!D261</f>
        <v>1.5</v>
      </c>
      <c r="H260" s="26">
        <f>Divisions!F261</f>
        <v>1</v>
      </c>
      <c r="I260" s="26">
        <f>Divisions!H261</f>
        <v>3</v>
      </c>
      <c r="J260" s="26">
        <f>Divisions!L261</f>
        <v>3</v>
      </c>
      <c r="K260" s="26">
        <f>Divisions!G261</f>
        <v>4</v>
      </c>
      <c r="L260" s="26">
        <f>Divisions!I261</f>
        <v>3.5</v>
      </c>
      <c r="M260" s="26">
        <f>Divisions!C261</f>
        <v>3</v>
      </c>
      <c r="N260" s="26" t="str">
        <f>Divisions!M261</f>
        <v/>
      </c>
      <c r="O260" s="27">
        <f t="shared" si="52"/>
        <v>27.5</v>
      </c>
      <c r="P260" s="28">
        <f>SUM(Divisions!O261:Y261)*2</f>
        <v>14</v>
      </c>
      <c r="Q260" s="28">
        <f t="shared" si="53"/>
        <v>10</v>
      </c>
      <c r="R260" s="38"/>
      <c r="S260" s="38"/>
      <c r="T260" s="117"/>
      <c r="U260" s="38"/>
      <c r="V260" s="38"/>
      <c r="W260" s="38"/>
      <c r="X260" s="38">
        <v>10</v>
      </c>
    </row>
    <row r="261" spans="1:24" ht="15" customHeight="1" x14ac:dyDescent="0.25">
      <c r="A261" s="23">
        <f>IF(O261=O260, IF(P261=P260,"",4),4)</f>
        <v>4</v>
      </c>
      <c r="B261" s="24" t="str">
        <f>Divisions!B265</f>
        <v>340 Izegem 2</v>
      </c>
      <c r="C261" s="26">
        <f>Divisions!I265</f>
        <v>2.5</v>
      </c>
      <c r="D261" s="26">
        <f>Divisions!C265</f>
        <v>1.5</v>
      </c>
      <c r="E261" s="26">
        <f>Divisions!K265</f>
        <v>1</v>
      </c>
      <c r="F261" s="25" t="s">
        <v>43</v>
      </c>
      <c r="G261" s="26">
        <f>Divisions!H265</f>
        <v>1.5</v>
      </c>
      <c r="H261" s="26">
        <f>Divisions!J265</f>
        <v>3.5</v>
      </c>
      <c r="I261" s="26">
        <f>Divisions!L265</f>
        <v>2.5</v>
      </c>
      <c r="J261" s="26">
        <f>Divisions!E265</f>
        <v>4</v>
      </c>
      <c r="K261" s="26">
        <f>Divisions!D265</f>
        <v>3</v>
      </c>
      <c r="L261" s="26">
        <f>Divisions!M265</f>
        <v>3</v>
      </c>
      <c r="M261" s="26">
        <f>Divisions!G265</f>
        <v>4</v>
      </c>
      <c r="N261" s="26" t="str">
        <f>Divisions!F265</f>
        <v/>
      </c>
      <c r="O261" s="27">
        <f t="shared" si="52"/>
        <v>26.5</v>
      </c>
      <c r="P261" s="28">
        <f>SUM(Divisions!O265:Y265)*2</f>
        <v>14</v>
      </c>
      <c r="Q261" s="28">
        <f t="shared" si="53"/>
        <v>10</v>
      </c>
      <c r="R261" s="38"/>
      <c r="S261" s="38"/>
      <c r="T261" s="117"/>
      <c r="U261" s="38"/>
      <c r="V261" s="38"/>
      <c r="W261" s="38"/>
      <c r="X261" s="38">
        <v>5</v>
      </c>
    </row>
    <row r="262" spans="1:24" ht="15" customHeight="1" x14ac:dyDescent="0.25">
      <c r="A262" s="23">
        <f>IF(O262=O261, IF(P262=P261,"",5),5)</f>
        <v>5</v>
      </c>
      <c r="B262" s="24" t="str">
        <f>Divisions!B269</f>
        <v>462 Zottegem 3</v>
      </c>
      <c r="C262" s="26">
        <f>Divisions!M269</f>
        <v>1.5</v>
      </c>
      <c r="D262" s="26">
        <f>Divisions!G269</f>
        <v>1</v>
      </c>
      <c r="E262" s="26">
        <f>Divisions!D269</f>
        <v>2.5</v>
      </c>
      <c r="F262" s="26">
        <f>Divisions!H269</f>
        <v>2.5</v>
      </c>
      <c r="G262" s="25" t="s">
        <v>43</v>
      </c>
      <c r="H262" s="26">
        <f>Divisions!C269</f>
        <v>0</v>
      </c>
      <c r="I262" s="26">
        <f>Divisions!E269</f>
        <v>2.5</v>
      </c>
      <c r="J262" s="26">
        <f>Divisions!I269</f>
        <v>4</v>
      </c>
      <c r="K262" s="26">
        <f>Divisions!L269</f>
        <v>2</v>
      </c>
      <c r="L262" s="26">
        <f>Divisions!F269</f>
        <v>3</v>
      </c>
      <c r="M262" s="26">
        <f>Divisions!K269</f>
        <v>3.5</v>
      </c>
      <c r="N262" s="26" t="str">
        <f>Divisions!J269</f>
        <v/>
      </c>
      <c r="O262" s="27">
        <f t="shared" si="52"/>
        <v>22.5</v>
      </c>
      <c r="P262" s="28">
        <f>SUM(Divisions!O269:Y269)*2</f>
        <v>13</v>
      </c>
      <c r="Q262" s="28">
        <f t="shared" si="53"/>
        <v>10</v>
      </c>
      <c r="R262" s="38"/>
      <c r="S262" s="38"/>
      <c r="T262" s="117"/>
      <c r="U262" s="38"/>
      <c r="V262" s="38"/>
      <c r="W262" s="38"/>
      <c r="X262" s="38">
        <v>2</v>
      </c>
    </row>
    <row r="263" spans="1:24" ht="15" customHeight="1" x14ac:dyDescent="0.25">
      <c r="A263" s="23">
        <f>IF(O263=O262, IF(P263=P262,"",6),6)</f>
        <v>6</v>
      </c>
      <c r="B263" s="24" t="str">
        <f>Divisions!B260</f>
        <v>521 Tournai 2</v>
      </c>
      <c r="C263" s="26">
        <f>Divisions!D260</f>
        <v>1.5</v>
      </c>
      <c r="D263" s="26">
        <f>Divisions!I260</f>
        <v>1</v>
      </c>
      <c r="E263" s="26">
        <f>Divisions!F260</f>
        <v>3</v>
      </c>
      <c r="F263" s="26">
        <f>Divisions!J260</f>
        <v>0.5</v>
      </c>
      <c r="G263" s="26">
        <f>Divisions!C260</f>
        <v>4</v>
      </c>
      <c r="H263" s="25" t="s">
        <v>43</v>
      </c>
      <c r="I263" s="26">
        <f>Divisions!G260</f>
        <v>1.5</v>
      </c>
      <c r="J263" s="26">
        <f>Divisions!K260</f>
        <v>3</v>
      </c>
      <c r="K263" s="26">
        <f>Divisions!E260</f>
        <v>4</v>
      </c>
      <c r="L263" s="26">
        <f>Divisions!H260</f>
        <v>2</v>
      </c>
      <c r="M263" s="26">
        <f>Divisions!M260</f>
        <v>4</v>
      </c>
      <c r="N263" s="26" t="str">
        <f>Divisions!L260</f>
        <v/>
      </c>
      <c r="O263" s="27">
        <f t="shared" si="52"/>
        <v>24.5</v>
      </c>
      <c r="P263" s="28">
        <f>SUM(Divisions!O260:Y260)*2</f>
        <v>11</v>
      </c>
      <c r="Q263" s="28">
        <f t="shared" si="53"/>
        <v>10</v>
      </c>
      <c r="R263" s="38"/>
      <c r="S263" s="38"/>
      <c r="T263" s="117"/>
      <c r="U263" s="38"/>
      <c r="V263" s="38"/>
      <c r="W263" s="38"/>
      <c r="X263" s="38">
        <v>8</v>
      </c>
    </row>
    <row r="264" spans="1:24" ht="15" customHeight="1" x14ac:dyDescent="0.25">
      <c r="A264" s="23">
        <f>IF(O264=O263, IF(P264=P263,"",7),7)</f>
        <v>7</v>
      </c>
      <c r="B264" s="24" t="str">
        <f>Divisions!B262</f>
        <v>401 KGSRL 12</v>
      </c>
      <c r="C264" s="26">
        <f>Divisions!F262</f>
        <v>0</v>
      </c>
      <c r="D264" s="26">
        <f>Divisions!K262</f>
        <v>0</v>
      </c>
      <c r="E264" s="26">
        <f>Divisions!H262</f>
        <v>1</v>
      </c>
      <c r="F264" s="26">
        <f>Divisions!L262</f>
        <v>1.5</v>
      </c>
      <c r="G264" s="26">
        <f>Divisions!E262</f>
        <v>1.5</v>
      </c>
      <c r="H264" s="26">
        <f>Divisions!G262</f>
        <v>2.5</v>
      </c>
      <c r="I264" s="25" t="s">
        <v>43</v>
      </c>
      <c r="J264" s="26">
        <f>Divisions!M262</f>
        <v>0.5</v>
      </c>
      <c r="K264" s="26">
        <f>Divisions!I262</f>
        <v>3</v>
      </c>
      <c r="L264" s="26">
        <f>Divisions!J262</f>
        <v>3.5</v>
      </c>
      <c r="M264" s="26">
        <f>Divisions!D262</f>
        <v>3</v>
      </c>
      <c r="N264" s="26" t="str">
        <f>Divisions!C262</f>
        <v/>
      </c>
      <c r="O264" s="27">
        <f t="shared" si="52"/>
        <v>16.5</v>
      </c>
      <c r="P264" s="28">
        <f>SUM(Divisions!O262:Y262)*2</f>
        <v>8</v>
      </c>
      <c r="Q264" s="28">
        <f t="shared" si="53"/>
        <v>10</v>
      </c>
      <c r="R264" s="38"/>
      <c r="S264" s="38"/>
      <c r="T264" s="117"/>
      <c r="U264" s="38"/>
      <c r="V264" s="38"/>
      <c r="W264" s="38"/>
      <c r="X264" s="38">
        <v>1</v>
      </c>
    </row>
    <row r="265" spans="1:24" ht="15" customHeight="1" x14ac:dyDescent="0.25">
      <c r="A265" s="23" t="str">
        <f>IF(O265=O264, IF(P265=P264,"",8),8)</f>
        <v/>
      </c>
      <c r="B265" s="24" t="str">
        <f>Divisions!B266</f>
        <v>460 Oudenaarde 2</v>
      </c>
      <c r="C265" s="26">
        <f>Divisions!J266</f>
        <v>0</v>
      </c>
      <c r="D265" s="26">
        <f>Divisions!D266</f>
        <v>1</v>
      </c>
      <c r="E265" s="26">
        <f>Divisions!L266</f>
        <v>1</v>
      </c>
      <c r="F265" s="26">
        <f>Divisions!E266</f>
        <v>0</v>
      </c>
      <c r="G265" s="26">
        <f>Divisions!I266</f>
        <v>0</v>
      </c>
      <c r="H265" s="26">
        <f>Divisions!K266</f>
        <v>1</v>
      </c>
      <c r="I265" s="26">
        <f>Divisions!M266</f>
        <v>3.5</v>
      </c>
      <c r="J265" s="25" t="s">
        <v>43</v>
      </c>
      <c r="K265" s="26">
        <f>Divisions!F266</f>
        <v>3</v>
      </c>
      <c r="L265" s="26">
        <f>Divisions!C266</f>
        <v>3</v>
      </c>
      <c r="M265" s="26">
        <f>Divisions!H266</f>
        <v>4</v>
      </c>
      <c r="N265" s="26" t="str">
        <f>Divisions!G266</f>
        <v/>
      </c>
      <c r="O265" s="27">
        <f t="shared" si="52"/>
        <v>16.5</v>
      </c>
      <c r="P265" s="28">
        <f>SUM(Divisions!O266:Y266)*2</f>
        <v>8</v>
      </c>
      <c r="Q265" s="28">
        <f t="shared" si="53"/>
        <v>10</v>
      </c>
      <c r="R265" s="38"/>
      <c r="S265" s="38"/>
      <c r="T265" s="117"/>
      <c r="U265" s="38"/>
      <c r="V265" s="38"/>
      <c r="W265" s="38"/>
      <c r="X265" s="38">
        <v>9</v>
      </c>
    </row>
    <row r="266" spans="1:24" ht="15" customHeight="1" x14ac:dyDescent="0.25">
      <c r="A266" s="23">
        <f>IF(O266=O265, IF(P266=P265,"",9),9)</f>
        <v>9</v>
      </c>
      <c r="B266" s="24" t="str">
        <f>Divisions!B270</f>
        <v>422 MSV 2</v>
      </c>
      <c r="C266" s="26">
        <f>Divisions!C270</f>
        <v>0</v>
      </c>
      <c r="D266" s="26">
        <f>Divisions!M270</f>
        <v>0</v>
      </c>
      <c r="E266" s="26">
        <f>Divisions!G270</f>
        <v>0</v>
      </c>
      <c r="F266" s="26">
        <f>Divisions!D270</f>
        <v>1</v>
      </c>
      <c r="G266" s="26">
        <f>Divisions!L270</f>
        <v>2</v>
      </c>
      <c r="H266" s="26">
        <f>Divisions!E270</f>
        <v>0</v>
      </c>
      <c r="I266" s="26">
        <f>Divisions!I270</f>
        <v>1</v>
      </c>
      <c r="J266" s="26">
        <f>Divisions!F270</f>
        <v>0</v>
      </c>
      <c r="K266" s="25" t="s">
        <v>43</v>
      </c>
      <c r="L266" s="26">
        <f>Divisions!K270</f>
        <v>2.5</v>
      </c>
      <c r="M266" s="26">
        <f>Divisions!J270</f>
        <v>4</v>
      </c>
      <c r="N266" s="26" t="str">
        <f>Divisions!H270</f>
        <v/>
      </c>
      <c r="O266" s="27">
        <f t="shared" si="52"/>
        <v>10.5</v>
      </c>
      <c r="P266" s="28">
        <f>SUM(Divisions!O270:Y270)*2</f>
        <v>5</v>
      </c>
      <c r="Q266" s="28">
        <f t="shared" si="53"/>
        <v>10</v>
      </c>
      <c r="R266" s="38"/>
      <c r="S266" s="38"/>
      <c r="T266" s="117"/>
      <c r="U266" s="38"/>
      <c r="V266" s="38"/>
      <c r="W266" s="38"/>
      <c r="X266" s="38">
        <v>4</v>
      </c>
    </row>
    <row r="267" spans="1:24" ht="15" customHeight="1" x14ac:dyDescent="0.25">
      <c r="A267" s="23">
        <f>IF(O267=O266, IF(P267=P266,"",10),10)</f>
        <v>10</v>
      </c>
      <c r="B267" s="24" t="str">
        <f>Divisions!B263</f>
        <v>313 KWSLE Waregem 3</v>
      </c>
      <c r="C267" s="26">
        <f>Divisions!G263</f>
        <v>0.5</v>
      </c>
      <c r="D267" s="26">
        <f>Divisions!L263</f>
        <v>0.5</v>
      </c>
      <c r="E267" s="26">
        <f>Divisions!I263</f>
        <v>0.5</v>
      </c>
      <c r="F267" s="26">
        <f>Divisions!M263</f>
        <v>1</v>
      </c>
      <c r="G267" s="26">
        <f>Divisions!F263</f>
        <v>1</v>
      </c>
      <c r="H267" s="26">
        <f>Divisions!H263</f>
        <v>2</v>
      </c>
      <c r="I267" s="26">
        <f>Divisions!J263</f>
        <v>0.5</v>
      </c>
      <c r="J267" s="26">
        <f>Divisions!C263</f>
        <v>1</v>
      </c>
      <c r="K267" s="26">
        <f>Divisions!K263</f>
        <v>1.5</v>
      </c>
      <c r="L267" s="133" t="s">
        <v>43</v>
      </c>
      <c r="M267" s="26">
        <f>Divisions!E263</f>
        <v>3</v>
      </c>
      <c r="N267" s="26" t="str">
        <f>Divisions!D263</f>
        <v/>
      </c>
      <c r="O267" s="27">
        <f t="shared" si="52"/>
        <v>11.5</v>
      </c>
      <c r="P267" s="28">
        <f>SUM(Divisions!O263:Y263)*2</f>
        <v>3</v>
      </c>
      <c r="Q267" s="28">
        <f t="shared" si="53"/>
        <v>10</v>
      </c>
      <c r="R267" s="38"/>
      <c r="S267" s="38"/>
      <c r="T267" s="117"/>
      <c r="U267" s="38"/>
      <c r="V267" s="38"/>
      <c r="W267" s="38"/>
      <c r="X267" s="38">
        <v>7</v>
      </c>
    </row>
    <row r="268" spans="1:24" ht="15" customHeight="1" x14ac:dyDescent="0.25">
      <c r="A268" s="23">
        <f>IF(O268=O267, IF(P268=P267,"",11),11)</f>
        <v>11</v>
      </c>
      <c r="B268" s="24" t="str">
        <f>Divisions!B268</f>
        <v>471 Wachtebeke 5</v>
      </c>
      <c r="C268" s="26">
        <f>Divisions!L268</f>
        <v>0.5</v>
      </c>
      <c r="D268" s="26">
        <f>Divisions!F268</f>
        <v>1</v>
      </c>
      <c r="E268" s="26">
        <f>Divisions!C268</f>
        <v>1</v>
      </c>
      <c r="F268" s="26">
        <f>Divisions!G268</f>
        <v>0</v>
      </c>
      <c r="G268" s="26">
        <f>Divisions!K268</f>
        <v>0.5</v>
      </c>
      <c r="H268" s="26">
        <f>Divisions!M268</f>
        <v>0</v>
      </c>
      <c r="I268" s="26">
        <f>Divisions!D268</f>
        <v>1</v>
      </c>
      <c r="J268" s="26">
        <f>Divisions!H268</f>
        <v>0</v>
      </c>
      <c r="K268" s="26">
        <f>Divisions!J268</f>
        <v>0</v>
      </c>
      <c r="L268" s="26">
        <f>Divisions!E268</f>
        <v>1</v>
      </c>
      <c r="M268" s="25" t="s">
        <v>43</v>
      </c>
      <c r="N268" s="26" t="str">
        <f>Divisions!I268</f>
        <v/>
      </c>
      <c r="O268" s="27">
        <f t="shared" si="52"/>
        <v>5</v>
      </c>
      <c r="P268" s="28">
        <f>SUM(Divisions!O268:Y268)*2</f>
        <v>0</v>
      </c>
      <c r="Q268" s="28">
        <f t="shared" si="53"/>
        <v>10</v>
      </c>
      <c r="R268" s="38"/>
      <c r="S268" s="38"/>
      <c r="T268" s="117"/>
      <c r="U268" s="38"/>
      <c r="V268" s="38"/>
      <c r="W268" s="38"/>
      <c r="X268" s="38">
        <v>6</v>
      </c>
    </row>
    <row r="269" spans="1:24" ht="15" customHeight="1" thickBot="1" x14ac:dyDescent="0.3">
      <c r="A269" s="29">
        <f>IF(O269=O268, IF(P269=P268,"",12),12)</f>
        <v>12</v>
      </c>
      <c r="B269" s="30" t="str">
        <f>Divisions!B267</f>
        <v>000 Bye 5C</v>
      </c>
      <c r="C269" s="31" t="str">
        <f>Divisions!K267</f>
        <v/>
      </c>
      <c r="D269" s="31" t="str">
        <f>Divisions!E267</f>
        <v/>
      </c>
      <c r="E269" s="31" t="str">
        <f>Divisions!M267</f>
        <v/>
      </c>
      <c r="F269" s="31" t="str">
        <f>Divisions!F267</f>
        <v/>
      </c>
      <c r="G269" s="31" t="str">
        <f>Divisions!J267</f>
        <v/>
      </c>
      <c r="H269" s="31" t="str">
        <f>Divisions!L267</f>
        <v/>
      </c>
      <c r="I269" s="31" t="str">
        <f>Divisions!C267</f>
        <v/>
      </c>
      <c r="J269" s="31" t="str">
        <f>Divisions!G267</f>
        <v/>
      </c>
      <c r="K269" s="31" t="str">
        <f>Divisions!H267</f>
        <v/>
      </c>
      <c r="L269" s="31" t="str">
        <f>Divisions!D267</f>
        <v/>
      </c>
      <c r="M269" s="31" t="str">
        <f>Divisions!I267</f>
        <v/>
      </c>
      <c r="N269" s="32" t="s">
        <v>43</v>
      </c>
      <c r="O269" s="33">
        <f t="shared" si="52"/>
        <v>0</v>
      </c>
      <c r="P269" s="34">
        <f>SUM(Divisions!O267:Y267)*2</f>
        <v>0</v>
      </c>
      <c r="Q269" s="34">
        <f t="shared" si="53"/>
        <v>0</v>
      </c>
      <c r="R269" s="38"/>
      <c r="S269" s="38"/>
      <c r="T269" s="117"/>
      <c r="U269" s="38"/>
      <c r="V269" s="38"/>
      <c r="W269" s="38"/>
      <c r="X269" s="38">
        <v>11</v>
      </c>
    </row>
    <row r="270" spans="1:24" ht="15" customHeight="1" thickTop="1" x14ac:dyDescent="0.25">
      <c r="A270" s="84"/>
      <c r="B270" s="35"/>
      <c r="C270" s="36"/>
      <c r="D270" s="36"/>
      <c r="E270" s="36"/>
      <c r="F270" s="36"/>
      <c r="G270" s="36"/>
      <c r="H270" s="36"/>
      <c r="I270" s="36"/>
      <c r="J270" s="36"/>
      <c r="K270" s="36"/>
      <c r="L270" s="36"/>
      <c r="M270" s="36"/>
      <c r="N270" s="36"/>
      <c r="O270" s="37"/>
      <c r="P270" s="38"/>
      <c r="Q270" s="38"/>
      <c r="R270" s="38"/>
      <c r="S270" s="38"/>
      <c r="T270" s="117"/>
      <c r="U270" s="38"/>
      <c r="V270" s="38"/>
      <c r="W270" s="38"/>
      <c r="X270" s="38"/>
    </row>
    <row r="271" spans="1:24" ht="15" customHeight="1" thickBot="1" x14ac:dyDescent="0.3">
      <c r="A271" s="14"/>
      <c r="B271" s="15" t="str">
        <f>Divisions!$B272</f>
        <v>Afdeling/Division 5D</v>
      </c>
      <c r="C271" s="16"/>
      <c r="D271" s="16"/>
      <c r="E271" s="16"/>
      <c r="F271" s="16"/>
      <c r="G271" s="16"/>
      <c r="H271" s="16"/>
      <c r="I271" s="16"/>
      <c r="J271" s="16"/>
      <c r="K271" s="16"/>
      <c r="L271" s="16"/>
      <c r="M271" s="16"/>
      <c r="N271" s="16"/>
      <c r="O271" s="17"/>
      <c r="P271" s="17"/>
      <c r="Q271" s="17"/>
      <c r="R271" s="17"/>
      <c r="S271" s="17"/>
      <c r="T271" s="115"/>
      <c r="U271" s="17"/>
      <c r="V271" s="17"/>
      <c r="W271" s="17"/>
      <c r="X271" s="17"/>
    </row>
    <row r="272" spans="1:24" ht="15" customHeight="1" thickTop="1" thickBot="1" x14ac:dyDescent="0.3">
      <c r="A272" s="18" t="s">
        <v>39</v>
      </c>
      <c r="B272" s="19" t="s">
        <v>40</v>
      </c>
      <c r="C272" s="20">
        <f t="shared" ref="C272:N272" si="54">MATCH("XX",C273:C284,0)</f>
        <v>1</v>
      </c>
      <c r="D272" s="20">
        <f t="shared" si="54"/>
        <v>2</v>
      </c>
      <c r="E272" s="20">
        <f t="shared" si="54"/>
        <v>3</v>
      </c>
      <c r="F272" s="20">
        <f t="shared" si="54"/>
        <v>4</v>
      </c>
      <c r="G272" s="20">
        <f t="shared" si="54"/>
        <v>5</v>
      </c>
      <c r="H272" s="20">
        <f t="shared" si="54"/>
        <v>6</v>
      </c>
      <c r="I272" s="20">
        <f t="shared" si="54"/>
        <v>7</v>
      </c>
      <c r="J272" s="20">
        <f t="shared" si="54"/>
        <v>8</v>
      </c>
      <c r="K272" s="20">
        <f t="shared" si="54"/>
        <v>9</v>
      </c>
      <c r="L272" s="20">
        <f t="shared" si="54"/>
        <v>10</v>
      </c>
      <c r="M272" s="20">
        <f t="shared" si="54"/>
        <v>11</v>
      </c>
      <c r="N272" s="20">
        <f t="shared" si="54"/>
        <v>12</v>
      </c>
      <c r="O272" s="21" t="s">
        <v>41</v>
      </c>
      <c r="P272" s="22" t="s">
        <v>42</v>
      </c>
      <c r="Q272" s="22" t="s">
        <v>47</v>
      </c>
      <c r="R272" s="43"/>
      <c r="S272" s="43"/>
      <c r="T272" s="116"/>
      <c r="U272" s="43"/>
      <c r="V272" s="43"/>
      <c r="W272" s="43"/>
      <c r="X272" s="43"/>
    </row>
    <row r="273" spans="1:24" ht="15" customHeight="1" x14ac:dyDescent="0.25">
      <c r="A273" s="23">
        <v>1</v>
      </c>
      <c r="B273" s="24" t="str">
        <f>Divisions!B279</f>
        <v>418 Geraardsbergen 2</v>
      </c>
      <c r="C273" s="133" t="s">
        <v>43</v>
      </c>
      <c r="D273" s="26">
        <f>Divisions!I279</f>
        <v>1.5</v>
      </c>
      <c r="E273" s="26">
        <f>Divisions!M279</f>
        <v>3.5</v>
      </c>
      <c r="F273" s="26">
        <f>Divisions!H279</f>
        <v>3</v>
      </c>
      <c r="G273" s="26">
        <f>Divisions!D279</f>
        <v>3.5</v>
      </c>
      <c r="H273" s="26">
        <f>Divisions!K279</f>
        <v>4</v>
      </c>
      <c r="I273" s="26">
        <f>Divisions!L279</f>
        <v>3.5</v>
      </c>
      <c r="J273" s="26">
        <f>Divisions!G279</f>
        <v>4</v>
      </c>
      <c r="K273" s="26">
        <f>Divisions!E279</f>
        <v>3</v>
      </c>
      <c r="L273" s="26">
        <f>Divisions!C279</f>
        <v>3.5</v>
      </c>
      <c r="M273" s="26">
        <f>Divisions!J279</f>
        <v>4</v>
      </c>
      <c r="N273" s="26" t="str">
        <f>Divisions!F279</f>
        <v/>
      </c>
      <c r="O273" s="27">
        <f t="shared" ref="O273:O284" si="55">SUM(C273:N273)</f>
        <v>33.5</v>
      </c>
      <c r="P273" s="28">
        <f>SUM(Divisions!O279:Y279)*2</f>
        <v>18</v>
      </c>
      <c r="Q273" s="28">
        <f t="shared" ref="Q273:Q284" si="56">COUNT(C273:N273)</f>
        <v>10</v>
      </c>
      <c r="R273" s="38"/>
      <c r="S273" s="38"/>
      <c r="T273" s="117"/>
      <c r="U273" s="38"/>
      <c r="V273" s="38"/>
      <c r="W273" s="38"/>
      <c r="X273" s="38">
        <v>6</v>
      </c>
    </row>
    <row r="274" spans="1:24" ht="15" customHeight="1" x14ac:dyDescent="0.25">
      <c r="A274" s="23">
        <f>IF(O274=O273, IF(P274=P273,"",2),2)</f>
        <v>2</v>
      </c>
      <c r="B274" s="24" t="str">
        <f>Divisions!B275</f>
        <v>436 LSV-Chesspirant 5</v>
      </c>
      <c r="C274" s="26">
        <f>Divisions!I275</f>
        <v>2.5</v>
      </c>
      <c r="D274" s="25" t="s">
        <v>43</v>
      </c>
      <c r="E274" s="26">
        <f>Divisions!E275</f>
        <v>0</v>
      </c>
      <c r="F274" s="26">
        <f>Divisions!D275</f>
        <v>3.5</v>
      </c>
      <c r="G274" s="26">
        <f>Divisions!K275</f>
        <v>4</v>
      </c>
      <c r="H274" s="26">
        <f>Divisions!G275</f>
        <v>2.5</v>
      </c>
      <c r="I274" s="26">
        <f>Divisions!H275</f>
        <v>4</v>
      </c>
      <c r="J274" s="26">
        <f>Divisions!C275</f>
        <v>4</v>
      </c>
      <c r="K274" s="26">
        <f>Divisions!L275</f>
        <v>3.5</v>
      </c>
      <c r="L274" s="26">
        <f>Divisions!J275</f>
        <v>4</v>
      </c>
      <c r="M274" s="26">
        <f>Divisions!F275</f>
        <v>2.5</v>
      </c>
      <c r="N274" s="26" t="str">
        <f>Divisions!M275</f>
        <v/>
      </c>
      <c r="O274" s="27">
        <f t="shared" si="55"/>
        <v>30.5</v>
      </c>
      <c r="P274" s="28">
        <f>SUM(Divisions!O275:Y275)*2</f>
        <v>18</v>
      </c>
      <c r="Q274" s="28">
        <f t="shared" si="56"/>
        <v>10</v>
      </c>
      <c r="R274" s="38"/>
      <c r="S274" s="38"/>
      <c r="T274" s="117"/>
      <c r="U274" s="38"/>
      <c r="V274" s="38"/>
      <c r="W274" s="38"/>
      <c r="X274" s="38">
        <v>3</v>
      </c>
    </row>
    <row r="275" spans="1:24" ht="15" customHeight="1" x14ac:dyDescent="0.25">
      <c r="A275" s="23">
        <f>IF(O275=O274, IF(P275=P274,"",3),3)</f>
        <v>3</v>
      </c>
      <c r="B275" s="24" t="str">
        <f>Divisions!B285</f>
        <v>422 MSV 3</v>
      </c>
      <c r="C275" s="26">
        <f>Divisions!M285</f>
        <v>0.5</v>
      </c>
      <c r="D275" s="26">
        <f>Divisions!E285</f>
        <v>4</v>
      </c>
      <c r="E275" s="25" t="s">
        <v>43</v>
      </c>
      <c r="F275" s="26">
        <f>Divisions!C285</f>
        <v>1.5</v>
      </c>
      <c r="G275" s="26">
        <f>Divisions!F285</f>
        <v>2.5</v>
      </c>
      <c r="H275" s="26">
        <f>Divisions!I285</f>
        <v>4</v>
      </c>
      <c r="I275" s="26">
        <f>Divisions!K285</f>
        <v>3.5</v>
      </c>
      <c r="J275" s="26">
        <f>Divisions!L285</f>
        <v>3</v>
      </c>
      <c r="K275" s="26">
        <f>Divisions!H285</f>
        <v>3</v>
      </c>
      <c r="L275" s="26">
        <f>Divisions!D285</f>
        <v>3.5</v>
      </c>
      <c r="M275" s="26">
        <f>Divisions!G285</f>
        <v>2.5</v>
      </c>
      <c r="N275" s="26" t="str">
        <f>Divisions!J285</f>
        <v/>
      </c>
      <c r="O275" s="27">
        <f t="shared" si="55"/>
        <v>28</v>
      </c>
      <c r="P275" s="28">
        <f>SUM(Divisions!O285:Y285)*2</f>
        <v>16</v>
      </c>
      <c r="Q275" s="28">
        <f t="shared" si="56"/>
        <v>10</v>
      </c>
      <c r="R275" s="38"/>
      <c r="S275" s="38"/>
      <c r="T275" s="117"/>
      <c r="U275" s="38"/>
      <c r="V275" s="38"/>
      <c r="W275" s="38"/>
      <c r="X275" s="38">
        <v>7</v>
      </c>
    </row>
    <row r="276" spans="1:24" ht="15" customHeight="1" x14ac:dyDescent="0.25">
      <c r="A276" s="23">
        <f>IF(O276=O275, IF(P276=P275,"",4),4)</f>
        <v>4</v>
      </c>
      <c r="B276" s="24" t="str">
        <f>Divisions!B274</f>
        <v>303 KBSK Brugge 5</v>
      </c>
      <c r="C276" s="26">
        <f>Divisions!H274</f>
        <v>1</v>
      </c>
      <c r="D276" s="26">
        <f>Divisions!D274</f>
        <v>0.5</v>
      </c>
      <c r="E276" s="26">
        <f>Divisions!C274</f>
        <v>2.5</v>
      </c>
      <c r="F276" s="25" t="s">
        <v>43</v>
      </c>
      <c r="G276" s="26">
        <f>Divisions!J274</f>
        <v>2</v>
      </c>
      <c r="H276" s="26">
        <f>Divisions!F274</f>
        <v>2</v>
      </c>
      <c r="I276" s="26">
        <f>Divisions!G274</f>
        <v>2.5</v>
      </c>
      <c r="J276" s="26">
        <f>Divisions!M274</f>
        <v>3</v>
      </c>
      <c r="K276" s="26">
        <f>Divisions!K274</f>
        <v>3</v>
      </c>
      <c r="L276" s="26">
        <f>Divisions!I274</f>
        <v>3</v>
      </c>
      <c r="M276" s="26">
        <f>Divisions!E274</f>
        <v>2.5</v>
      </c>
      <c r="N276" s="26" t="str">
        <f>Divisions!L274</f>
        <v/>
      </c>
      <c r="O276" s="27">
        <f t="shared" si="55"/>
        <v>22</v>
      </c>
      <c r="P276" s="28">
        <f>SUM(Divisions!O274:Y274)*2</f>
        <v>14</v>
      </c>
      <c r="Q276" s="28">
        <f t="shared" si="56"/>
        <v>10</v>
      </c>
      <c r="R276" s="38"/>
      <c r="S276" s="38"/>
      <c r="T276" s="117"/>
      <c r="U276" s="38"/>
      <c r="V276" s="38"/>
      <c r="W276" s="38"/>
      <c r="X276" s="38">
        <v>5</v>
      </c>
    </row>
    <row r="277" spans="1:24" ht="15" customHeight="1" x14ac:dyDescent="0.25">
      <c r="A277" s="23">
        <f>IF(O277=O276, IF(P277=P276,"",5),5)</f>
        <v>5</v>
      </c>
      <c r="B277" s="24" t="str">
        <f>Divisions!B281</f>
        <v>472 De Mercatel 3</v>
      </c>
      <c r="C277" s="26">
        <f>Divisions!D281</f>
        <v>0.5</v>
      </c>
      <c r="D277" s="26">
        <f>Divisions!K281</f>
        <v>0</v>
      </c>
      <c r="E277" s="26">
        <f>Divisions!F281</f>
        <v>1.5</v>
      </c>
      <c r="F277" s="26">
        <f>Divisions!J281</f>
        <v>2</v>
      </c>
      <c r="G277" s="25" t="s">
        <v>43</v>
      </c>
      <c r="H277" s="26">
        <f>Divisions!M281</f>
        <v>3.5</v>
      </c>
      <c r="I277" s="26">
        <f>Divisions!C281</f>
        <v>2</v>
      </c>
      <c r="J277" s="26">
        <f>Divisions!I281</f>
        <v>1.5</v>
      </c>
      <c r="K277" s="26">
        <f>Divisions!G281</f>
        <v>4</v>
      </c>
      <c r="L277" s="26">
        <f>Divisions!E281</f>
        <v>2</v>
      </c>
      <c r="M277" s="26">
        <f>Divisions!L281</f>
        <v>3</v>
      </c>
      <c r="N277" s="26" t="str">
        <f>Divisions!H281</f>
        <v/>
      </c>
      <c r="O277" s="27">
        <f t="shared" si="55"/>
        <v>20</v>
      </c>
      <c r="P277" s="28">
        <f>SUM(Divisions!O281:Y281)*2</f>
        <v>9</v>
      </c>
      <c r="Q277" s="28">
        <f t="shared" si="56"/>
        <v>10</v>
      </c>
      <c r="R277" s="38"/>
      <c r="S277" s="38"/>
      <c r="T277" s="117"/>
      <c r="U277" s="38"/>
      <c r="V277" s="38"/>
      <c r="W277" s="38"/>
      <c r="X277" s="38">
        <v>8</v>
      </c>
    </row>
    <row r="278" spans="1:24" ht="15" customHeight="1" x14ac:dyDescent="0.25">
      <c r="A278" s="23">
        <f>IF(O278=O277, IF(P278=P277,"",6),6)</f>
        <v>6</v>
      </c>
      <c r="B278" s="24" t="str">
        <f>Divisions!B277</f>
        <v>432 Wetteren 5</v>
      </c>
      <c r="C278" s="26">
        <f>Divisions!K277</f>
        <v>0</v>
      </c>
      <c r="D278" s="26">
        <f>Divisions!G277</f>
        <v>1.5</v>
      </c>
      <c r="E278" s="26">
        <f>Divisions!I277</f>
        <v>0</v>
      </c>
      <c r="F278" s="26">
        <f>Divisions!F277</f>
        <v>2</v>
      </c>
      <c r="G278" s="26">
        <f>Divisions!M277</f>
        <v>0.5</v>
      </c>
      <c r="H278" s="25" t="s">
        <v>43</v>
      </c>
      <c r="I278" s="26">
        <f>Divisions!J277</f>
        <v>4</v>
      </c>
      <c r="J278" s="26">
        <f>Divisions!E277</f>
        <v>1.5</v>
      </c>
      <c r="K278" s="26">
        <f>Divisions!C277</f>
        <v>2</v>
      </c>
      <c r="L278" s="26">
        <f>Divisions!L277</f>
        <v>3</v>
      </c>
      <c r="M278" s="26">
        <f>Divisions!H277</f>
        <v>4</v>
      </c>
      <c r="N278" s="26" t="str">
        <f>Divisions!D277</f>
        <v/>
      </c>
      <c r="O278" s="27">
        <f t="shared" si="55"/>
        <v>18.5</v>
      </c>
      <c r="P278" s="28">
        <f>SUM(Divisions!O277:Y277)*2</f>
        <v>8</v>
      </c>
      <c r="Q278" s="28">
        <f t="shared" si="56"/>
        <v>10</v>
      </c>
      <c r="R278" s="38"/>
      <c r="S278" s="38"/>
      <c r="T278" s="117"/>
      <c r="U278" s="38"/>
      <c r="V278" s="38"/>
      <c r="W278" s="38"/>
      <c r="X278" s="38">
        <v>1</v>
      </c>
    </row>
    <row r="279" spans="1:24" ht="15" customHeight="1" x14ac:dyDescent="0.25">
      <c r="A279" s="23">
        <f>IF(O279=O278, IF(P279=P278,"",7),7)</f>
        <v>7</v>
      </c>
      <c r="B279" s="24" t="str">
        <f>Divisions!B278</f>
        <v>301 KOSK Oostende 4</v>
      </c>
      <c r="C279" s="26">
        <f>Divisions!L278</f>
        <v>0.5</v>
      </c>
      <c r="D279" s="26">
        <f>Divisions!H278</f>
        <v>0</v>
      </c>
      <c r="E279" s="26">
        <f>Divisions!K278</f>
        <v>0.5</v>
      </c>
      <c r="F279" s="26">
        <f>Divisions!G278</f>
        <v>1.5</v>
      </c>
      <c r="G279" s="26">
        <f>Divisions!C278</f>
        <v>2</v>
      </c>
      <c r="H279" s="26">
        <f>Divisions!J278</f>
        <v>0</v>
      </c>
      <c r="I279" s="25" t="s">
        <v>43</v>
      </c>
      <c r="J279" s="26">
        <f>Divisions!F278</f>
        <v>2.5</v>
      </c>
      <c r="K279" s="26">
        <f>Divisions!D278</f>
        <v>2</v>
      </c>
      <c r="L279" s="26">
        <f>Divisions!M278</f>
        <v>2.5</v>
      </c>
      <c r="M279" s="26">
        <f>Divisions!I278</f>
        <v>4</v>
      </c>
      <c r="N279" s="26" t="str">
        <f>Divisions!E278</f>
        <v/>
      </c>
      <c r="O279" s="27">
        <f t="shared" si="55"/>
        <v>15.5</v>
      </c>
      <c r="P279" s="28">
        <f>SUM(Divisions!O278:Y278)*2</f>
        <v>8</v>
      </c>
      <c r="Q279" s="28">
        <f t="shared" si="56"/>
        <v>10</v>
      </c>
      <c r="R279" s="38"/>
      <c r="S279" s="38"/>
      <c r="T279" s="117"/>
      <c r="U279" s="38"/>
      <c r="V279" s="38"/>
      <c r="W279" s="38"/>
      <c r="X279" s="38">
        <v>9</v>
      </c>
    </row>
    <row r="280" spans="1:24" ht="15" customHeight="1" x14ac:dyDescent="0.25">
      <c r="A280" s="23">
        <f>IF(O280=O279, IF(P280=P279,"",8),8)</f>
        <v>8</v>
      </c>
      <c r="B280" s="24" t="str">
        <f>Divisions!B284</f>
        <v>462 Zottegem 4</v>
      </c>
      <c r="C280" s="26">
        <f>Divisions!G284</f>
        <v>0</v>
      </c>
      <c r="D280" s="26">
        <f>Divisions!C284</f>
        <v>0</v>
      </c>
      <c r="E280" s="26">
        <f>Divisions!L284</f>
        <v>1</v>
      </c>
      <c r="F280" s="26">
        <f>Divisions!M284</f>
        <v>1</v>
      </c>
      <c r="G280" s="26">
        <f>Divisions!I284</f>
        <v>2.5</v>
      </c>
      <c r="H280" s="26">
        <f>Divisions!E284</f>
        <v>2.5</v>
      </c>
      <c r="I280" s="26">
        <f>Divisions!F284</f>
        <v>1.5</v>
      </c>
      <c r="J280" s="25" t="s">
        <v>43</v>
      </c>
      <c r="K280" s="26">
        <f>Divisions!J284</f>
        <v>2</v>
      </c>
      <c r="L280" s="26">
        <f>Divisions!H284</f>
        <v>2</v>
      </c>
      <c r="M280" s="26">
        <f>Divisions!D284</f>
        <v>2.5</v>
      </c>
      <c r="N280" s="26" t="str">
        <f>Divisions!K284</f>
        <v/>
      </c>
      <c r="O280" s="27">
        <f t="shared" si="55"/>
        <v>15</v>
      </c>
      <c r="P280" s="28">
        <f>SUM(Divisions!O284:Y284)*2</f>
        <v>8</v>
      </c>
      <c r="Q280" s="28">
        <f t="shared" si="56"/>
        <v>10</v>
      </c>
      <c r="R280" s="38"/>
      <c r="S280" s="38"/>
      <c r="T280" s="117"/>
      <c r="U280" s="38"/>
      <c r="V280" s="38"/>
      <c r="W280" s="38"/>
      <c r="X280" s="38">
        <v>11</v>
      </c>
    </row>
    <row r="281" spans="1:24" ht="15" customHeight="1" x14ac:dyDescent="0.25">
      <c r="A281" s="23">
        <f>IF(O281=O280, IF(P281=P280,"",9),9)</f>
        <v>9</v>
      </c>
      <c r="B281" s="24" t="str">
        <f>Divisions!B282</f>
        <v>401 KGSRL 14</v>
      </c>
      <c r="C281" s="26">
        <f>Divisions!E282</f>
        <v>1</v>
      </c>
      <c r="D281" s="26">
        <f>Divisions!L282</f>
        <v>0.5</v>
      </c>
      <c r="E281" s="26">
        <f>Divisions!H282</f>
        <v>1</v>
      </c>
      <c r="F281" s="26">
        <f>Divisions!K282</f>
        <v>1</v>
      </c>
      <c r="G281" s="26">
        <f>Divisions!G282</f>
        <v>0</v>
      </c>
      <c r="H281" s="26">
        <f>Divisions!C282</f>
        <v>2</v>
      </c>
      <c r="I281" s="26">
        <f>Divisions!D282</f>
        <v>2</v>
      </c>
      <c r="J281" s="26">
        <f>Divisions!J282</f>
        <v>2</v>
      </c>
      <c r="K281" s="25" t="s">
        <v>43</v>
      </c>
      <c r="L281" s="26">
        <f>Divisions!F282</f>
        <v>3</v>
      </c>
      <c r="M281" s="26">
        <f>Divisions!M282</f>
        <v>0</v>
      </c>
      <c r="N281" s="26" t="str">
        <f>Divisions!I282</f>
        <v/>
      </c>
      <c r="O281" s="27">
        <f t="shared" si="55"/>
        <v>12.5</v>
      </c>
      <c r="P281" s="28">
        <f>SUM(Divisions!O282:Y282)*2</f>
        <v>5</v>
      </c>
      <c r="Q281" s="28">
        <f t="shared" si="56"/>
        <v>10</v>
      </c>
      <c r="R281" s="38"/>
      <c r="S281" s="38"/>
      <c r="T281" s="117"/>
      <c r="U281" s="38"/>
      <c r="V281" s="38"/>
      <c r="W281" s="38"/>
      <c r="X281" s="38">
        <v>2</v>
      </c>
    </row>
    <row r="282" spans="1:24" ht="15" customHeight="1" x14ac:dyDescent="0.25">
      <c r="A282" s="23">
        <f>IF(O282=O281, IF(P282=P281,"",10),10)</f>
        <v>10</v>
      </c>
      <c r="B282" s="24" t="str">
        <f>Divisions!B280</f>
        <v>401 KGSRL 13</v>
      </c>
      <c r="C282" s="26">
        <f>Divisions!C280</f>
        <v>0.5</v>
      </c>
      <c r="D282" s="26">
        <f>Divisions!J280</f>
        <v>0</v>
      </c>
      <c r="E282" s="26">
        <f>Divisions!D280</f>
        <v>0.5</v>
      </c>
      <c r="F282" s="26">
        <f>Divisions!I280</f>
        <v>1</v>
      </c>
      <c r="G282" s="26">
        <f>Divisions!E280</f>
        <v>2</v>
      </c>
      <c r="H282" s="26">
        <f>Divisions!L280</f>
        <v>1</v>
      </c>
      <c r="I282" s="26">
        <f>Divisions!M280</f>
        <v>1.5</v>
      </c>
      <c r="J282" s="26">
        <f>Divisions!H280</f>
        <v>2</v>
      </c>
      <c r="K282" s="26">
        <f>Divisions!F280</f>
        <v>1</v>
      </c>
      <c r="L282" s="25" t="s">
        <v>43</v>
      </c>
      <c r="M282" s="26">
        <f>Divisions!K280</f>
        <v>3</v>
      </c>
      <c r="N282" s="26" t="str">
        <f>Divisions!G280</f>
        <v/>
      </c>
      <c r="O282" s="27">
        <f t="shared" si="55"/>
        <v>12.5</v>
      </c>
      <c r="P282" s="28">
        <f>SUM(Divisions!O280:Y280)*2</f>
        <v>4</v>
      </c>
      <c r="Q282" s="28">
        <f t="shared" si="56"/>
        <v>10</v>
      </c>
      <c r="R282" s="38"/>
      <c r="S282" s="38"/>
      <c r="T282" s="117"/>
      <c r="U282" s="38"/>
      <c r="V282" s="38"/>
      <c r="W282" s="38"/>
      <c r="X282" s="38">
        <v>12</v>
      </c>
    </row>
    <row r="283" spans="1:24" ht="15" customHeight="1" x14ac:dyDescent="0.25">
      <c r="A283" s="23">
        <f>IF(O283=O282, IF(P283=P282,"",11),11)</f>
        <v>11</v>
      </c>
      <c r="B283" s="24" t="str">
        <f>Divisions!B276</f>
        <v>436 LSV-Chesspirant 6</v>
      </c>
      <c r="C283" s="26">
        <f>Divisions!J276</f>
        <v>0</v>
      </c>
      <c r="D283" s="26">
        <f>Divisions!F276</f>
        <v>1.5</v>
      </c>
      <c r="E283" s="26">
        <f>Divisions!G276</f>
        <v>1.5</v>
      </c>
      <c r="F283" s="26">
        <f>Divisions!E276</f>
        <v>1.5</v>
      </c>
      <c r="G283" s="26">
        <f>Divisions!L276</f>
        <v>1</v>
      </c>
      <c r="H283" s="26">
        <f>Divisions!H276</f>
        <v>0</v>
      </c>
      <c r="I283" s="26">
        <f>Divisions!I276</f>
        <v>0</v>
      </c>
      <c r="J283" s="26">
        <f>Divisions!D276</f>
        <v>1.5</v>
      </c>
      <c r="K283" s="26">
        <f>Divisions!M276</f>
        <v>4</v>
      </c>
      <c r="L283" s="26">
        <f>Divisions!K276</f>
        <v>1</v>
      </c>
      <c r="M283" s="25" t="s">
        <v>43</v>
      </c>
      <c r="N283" s="26" t="str">
        <f>Divisions!C276</f>
        <v/>
      </c>
      <c r="O283" s="27">
        <f t="shared" si="55"/>
        <v>12</v>
      </c>
      <c r="P283" s="28">
        <f>SUM(Divisions!O276:Y276)*2</f>
        <v>2</v>
      </c>
      <c r="Q283" s="28">
        <f t="shared" si="56"/>
        <v>10</v>
      </c>
      <c r="R283" s="38"/>
      <c r="S283" s="38"/>
      <c r="T283" s="117"/>
      <c r="U283" s="38"/>
      <c r="V283" s="38"/>
      <c r="W283" s="38"/>
      <c r="X283" s="38">
        <v>4</v>
      </c>
    </row>
    <row r="284" spans="1:24" ht="15" customHeight="1" thickBot="1" x14ac:dyDescent="0.3">
      <c r="A284" s="29">
        <f>IF(O284=O283, IF(P284=P283,"",12),12)</f>
        <v>12</v>
      </c>
      <c r="B284" s="30" t="str">
        <f>Divisions!B283</f>
        <v>000 Bye 5D</v>
      </c>
      <c r="C284" s="31" t="str">
        <f>Divisions!F283</f>
        <v/>
      </c>
      <c r="D284" s="31" t="str">
        <f>Divisions!M283</f>
        <v/>
      </c>
      <c r="E284" s="31" t="str">
        <f>Divisions!J283</f>
        <v/>
      </c>
      <c r="F284" s="31" t="str">
        <f>Divisions!L283</f>
        <v/>
      </c>
      <c r="G284" s="31" t="str">
        <f>Divisions!H283</f>
        <v/>
      </c>
      <c r="H284" s="31" t="str">
        <f>Divisions!D283</f>
        <v/>
      </c>
      <c r="I284" s="31" t="str">
        <f>Divisions!E283</f>
        <v/>
      </c>
      <c r="J284" s="31" t="str">
        <f>Divisions!K283</f>
        <v/>
      </c>
      <c r="K284" s="31" t="str">
        <f>Divisions!I283</f>
        <v/>
      </c>
      <c r="L284" s="31" t="str">
        <f>Divisions!G283</f>
        <v/>
      </c>
      <c r="M284" s="31" t="str">
        <f>Divisions!C283</f>
        <v/>
      </c>
      <c r="N284" s="32" t="s">
        <v>43</v>
      </c>
      <c r="O284" s="33">
        <f t="shared" si="55"/>
        <v>0</v>
      </c>
      <c r="P284" s="34">
        <f>SUM(Divisions!O283:Y283)*2</f>
        <v>0</v>
      </c>
      <c r="Q284" s="34">
        <f t="shared" si="56"/>
        <v>0</v>
      </c>
      <c r="R284" s="38"/>
      <c r="S284" s="38"/>
      <c r="T284" s="117"/>
      <c r="U284" s="38"/>
      <c r="V284" s="38"/>
      <c r="W284" s="38"/>
      <c r="X284" s="38">
        <v>10</v>
      </c>
    </row>
    <row r="285" spans="1:24" ht="15" customHeight="1" thickTop="1" x14ac:dyDescent="0.25">
      <c r="A285" s="84"/>
      <c r="B285" s="35"/>
      <c r="C285" s="36"/>
      <c r="D285" s="36"/>
      <c r="E285" s="36"/>
      <c r="F285" s="36"/>
      <c r="G285" s="36"/>
      <c r="H285" s="36"/>
      <c r="I285" s="36"/>
      <c r="J285" s="36"/>
      <c r="K285" s="36"/>
      <c r="L285" s="36"/>
      <c r="M285" s="36"/>
      <c r="N285" s="36"/>
      <c r="O285" s="37"/>
      <c r="P285" s="38"/>
      <c r="Q285" s="38"/>
      <c r="R285" s="38"/>
      <c r="S285" s="38"/>
      <c r="T285" s="117"/>
      <c r="U285" s="38"/>
      <c r="V285" s="38"/>
      <c r="W285" s="38"/>
      <c r="X285" s="38"/>
    </row>
    <row r="286" spans="1:24" ht="15" customHeight="1" thickBot="1" x14ac:dyDescent="0.3">
      <c r="A286" s="14"/>
      <c r="B286" s="15" t="str">
        <f>Divisions!$B287</f>
        <v>Afdeling/Division 5E</v>
      </c>
      <c r="C286" s="16"/>
      <c r="D286" s="16"/>
      <c r="E286" s="16"/>
      <c r="F286" s="16"/>
      <c r="G286" s="16"/>
      <c r="H286" s="16"/>
      <c r="I286" s="16"/>
      <c r="J286" s="16"/>
      <c r="K286" s="16"/>
      <c r="L286" s="16"/>
      <c r="M286" s="16"/>
      <c r="N286" s="16"/>
      <c r="O286" s="17"/>
      <c r="P286" s="17"/>
      <c r="Q286" s="17"/>
      <c r="R286" s="17"/>
      <c r="S286" s="17"/>
      <c r="T286" s="115"/>
      <c r="U286" s="17"/>
      <c r="V286" s="17"/>
      <c r="W286" s="17"/>
      <c r="X286" s="17"/>
    </row>
    <row r="287" spans="1:24" ht="15" customHeight="1" thickTop="1" thickBot="1" x14ac:dyDescent="0.3">
      <c r="A287" s="18" t="s">
        <v>39</v>
      </c>
      <c r="B287" s="19" t="s">
        <v>40</v>
      </c>
      <c r="C287" s="20">
        <f t="shared" ref="C287:N287" si="57">MATCH("XX",C288:C299,0)</f>
        <v>1</v>
      </c>
      <c r="D287" s="20">
        <f t="shared" si="57"/>
        <v>2</v>
      </c>
      <c r="E287" s="20">
        <f t="shared" si="57"/>
        <v>3</v>
      </c>
      <c r="F287" s="20">
        <f t="shared" si="57"/>
        <v>4</v>
      </c>
      <c r="G287" s="20">
        <f t="shared" si="57"/>
        <v>5</v>
      </c>
      <c r="H287" s="20">
        <f t="shared" si="57"/>
        <v>6</v>
      </c>
      <c r="I287" s="20">
        <f t="shared" si="57"/>
        <v>7</v>
      </c>
      <c r="J287" s="20">
        <f t="shared" si="57"/>
        <v>8</v>
      </c>
      <c r="K287" s="20">
        <f t="shared" si="57"/>
        <v>9</v>
      </c>
      <c r="L287" s="20">
        <f t="shared" si="57"/>
        <v>10</v>
      </c>
      <c r="M287" s="20">
        <f t="shared" si="57"/>
        <v>11</v>
      </c>
      <c r="N287" s="20">
        <f t="shared" si="57"/>
        <v>12</v>
      </c>
      <c r="O287" s="21" t="s">
        <v>41</v>
      </c>
      <c r="P287" s="22" t="s">
        <v>42</v>
      </c>
      <c r="Q287" s="22" t="s">
        <v>47</v>
      </c>
      <c r="R287" s="43"/>
      <c r="S287" s="43"/>
      <c r="T287" s="116"/>
      <c r="U287" s="43"/>
      <c r="V287" s="43"/>
      <c r="W287" s="43"/>
      <c r="X287" s="43"/>
    </row>
    <row r="288" spans="1:24" ht="15" customHeight="1" x14ac:dyDescent="0.25">
      <c r="A288" s="23">
        <v>1</v>
      </c>
      <c r="B288" s="24" t="str">
        <f>Divisions!B289</f>
        <v>607 KSK Rochade 6</v>
      </c>
      <c r="C288" s="25" t="s">
        <v>43</v>
      </c>
      <c r="D288" s="26">
        <f>Divisions!G289</f>
        <v>3</v>
      </c>
      <c r="E288" s="26">
        <f>Divisions!H289</f>
        <v>4</v>
      </c>
      <c r="F288" s="26">
        <f>Divisions!F289</f>
        <v>4</v>
      </c>
      <c r="G288" s="26">
        <f>Divisions!C289</f>
        <v>3</v>
      </c>
      <c r="H288" s="26">
        <f>Divisions!E289</f>
        <v>4</v>
      </c>
      <c r="I288" s="26">
        <f>Divisions!J289</f>
        <v>4</v>
      </c>
      <c r="J288" s="26">
        <f>Divisions!L289</f>
        <v>4</v>
      </c>
      <c r="K288" s="26">
        <f>Divisions!D289</f>
        <v>4</v>
      </c>
      <c r="L288" s="26">
        <f>Divisions!M289</f>
        <v>3.5</v>
      </c>
      <c r="M288" s="26">
        <f>Divisions!I289</f>
        <v>4</v>
      </c>
      <c r="N288" s="26" t="str">
        <f>Divisions!K289</f>
        <v/>
      </c>
      <c r="O288" s="27">
        <f t="shared" ref="O288:O299" si="58">SUM(C288:N288)</f>
        <v>37.5</v>
      </c>
      <c r="P288" s="28">
        <f>SUM(Divisions!O289:Y289)*2</f>
        <v>20</v>
      </c>
      <c r="Q288" s="28">
        <f t="shared" ref="Q288:Q299" si="59">COUNT(C288:N288)</f>
        <v>10</v>
      </c>
      <c r="R288" s="38"/>
      <c r="S288" s="38"/>
      <c r="T288" s="117"/>
      <c r="U288" s="38"/>
      <c r="V288" s="38"/>
      <c r="W288" s="38"/>
      <c r="X288" s="38">
        <v>3</v>
      </c>
    </row>
    <row r="289" spans="1:24" ht="15" customHeight="1" x14ac:dyDescent="0.25">
      <c r="A289" s="23">
        <f>IF(O289=O288, IF(P289=P288,"",2),2)</f>
        <v>2</v>
      </c>
      <c r="B289" s="24" t="str">
        <f>Divisions!B293</f>
        <v>666 Le 666 1</v>
      </c>
      <c r="C289" s="26">
        <f>Divisions!G293</f>
        <v>1</v>
      </c>
      <c r="D289" s="25" t="s">
        <v>43</v>
      </c>
      <c r="E289" s="26">
        <f>Divisions!L293</f>
        <v>4</v>
      </c>
      <c r="F289" s="26">
        <f>Divisions!J293</f>
        <v>2</v>
      </c>
      <c r="G289" s="26">
        <f>Divisions!K293</f>
        <v>2.5</v>
      </c>
      <c r="H289" s="26">
        <f>Divisions!I293</f>
        <v>4</v>
      </c>
      <c r="I289" s="26">
        <f>Divisions!C293</f>
        <v>3</v>
      </c>
      <c r="J289" s="26">
        <f>Divisions!E293</f>
        <v>2.5</v>
      </c>
      <c r="K289" s="26">
        <f>Divisions!H293</f>
        <v>3</v>
      </c>
      <c r="L289" s="26">
        <f>Divisions!F293</f>
        <v>4</v>
      </c>
      <c r="M289" s="26">
        <f>Divisions!M293</f>
        <v>4</v>
      </c>
      <c r="N289" s="26" t="str">
        <f>Divisions!D293</f>
        <v/>
      </c>
      <c r="O289" s="27">
        <f t="shared" si="58"/>
        <v>30</v>
      </c>
      <c r="P289" s="28">
        <f>SUM(Divisions!O293:Y293)*2</f>
        <v>17</v>
      </c>
      <c r="Q289" s="28">
        <f t="shared" si="59"/>
        <v>10</v>
      </c>
      <c r="R289" s="38"/>
      <c r="S289" s="38"/>
      <c r="T289" s="117"/>
      <c r="U289" s="38"/>
      <c r="V289" s="38"/>
      <c r="W289" s="38"/>
      <c r="X289" s="38">
        <v>10</v>
      </c>
    </row>
    <row r="290" spans="1:24" ht="15" customHeight="1" x14ac:dyDescent="0.25">
      <c r="A290" s="23">
        <f>IF(O290=O289, IF(P290=P289,"",3),3)</f>
        <v>3</v>
      </c>
      <c r="B290" s="24" t="str">
        <f>Divisions!B294</f>
        <v>601 CRELEL Liège 9</v>
      </c>
      <c r="C290" s="26">
        <f>Divisions!H294</f>
        <v>0</v>
      </c>
      <c r="D290" s="26">
        <f>Divisions!L294</f>
        <v>0</v>
      </c>
      <c r="E290" s="25" t="s">
        <v>43</v>
      </c>
      <c r="F290" s="26">
        <f>Divisions!K294</f>
        <v>1.5</v>
      </c>
      <c r="G290" s="26">
        <f>Divisions!M294</f>
        <v>4</v>
      </c>
      <c r="H290" s="26">
        <f>Divisions!J294</f>
        <v>0.5</v>
      </c>
      <c r="I290" s="26">
        <f>Divisions!D294</f>
        <v>3</v>
      </c>
      <c r="J290" s="26">
        <f>Divisions!F294</f>
        <v>4</v>
      </c>
      <c r="K290" s="26">
        <f>Divisions!I294</f>
        <v>3</v>
      </c>
      <c r="L290" s="26">
        <f>Divisions!G294</f>
        <v>4</v>
      </c>
      <c r="M290" s="26">
        <f>Divisions!C294</f>
        <v>3.5</v>
      </c>
      <c r="N290" s="26" t="str">
        <f>Divisions!E294</f>
        <v/>
      </c>
      <c r="O290" s="27">
        <f t="shared" si="58"/>
        <v>23.5</v>
      </c>
      <c r="P290" s="28">
        <f>SUM(Divisions!O294:Y294)*2</f>
        <v>12</v>
      </c>
      <c r="Q290" s="28">
        <f t="shared" si="59"/>
        <v>10</v>
      </c>
      <c r="R290" s="38"/>
      <c r="S290" s="38"/>
      <c r="T290" s="117"/>
      <c r="U290" s="38"/>
      <c r="V290" s="38"/>
      <c r="W290" s="38"/>
      <c r="X290" s="38">
        <v>8</v>
      </c>
    </row>
    <row r="291" spans="1:24" ht="15" customHeight="1" x14ac:dyDescent="0.25">
      <c r="A291" s="23">
        <f>IF(O291=O290, IF(P291=P290,"",4),4)</f>
        <v>4</v>
      </c>
      <c r="B291" s="24" t="str">
        <f>Divisions!B292</f>
        <v>627 SF Wirtzfeld 4</v>
      </c>
      <c r="C291" s="26">
        <f>Divisions!F292</f>
        <v>0</v>
      </c>
      <c r="D291" s="26">
        <f>Divisions!J292</f>
        <v>2</v>
      </c>
      <c r="E291" s="26">
        <f>Divisions!K292</f>
        <v>2.5</v>
      </c>
      <c r="F291" s="25" t="s">
        <v>43</v>
      </c>
      <c r="G291" s="26">
        <f>Divisions!I292</f>
        <v>2</v>
      </c>
      <c r="H291" s="26">
        <f>Divisions!H292</f>
        <v>2.5</v>
      </c>
      <c r="I291" s="26">
        <f>Divisions!M292</f>
        <v>1.5</v>
      </c>
      <c r="J291" s="26">
        <f>Divisions!D292</f>
        <v>1</v>
      </c>
      <c r="K291" s="26">
        <f>Divisions!G292</f>
        <v>3</v>
      </c>
      <c r="L291" s="26">
        <f>Divisions!E292</f>
        <v>2.5</v>
      </c>
      <c r="M291" s="26">
        <f>Divisions!L292</f>
        <v>4</v>
      </c>
      <c r="N291" s="26" t="str">
        <f>Divisions!C292</f>
        <v/>
      </c>
      <c r="O291" s="27">
        <f t="shared" si="58"/>
        <v>21</v>
      </c>
      <c r="P291" s="28">
        <f>SUM(Divisions!O292:Y292)*2</f>
        <v>12</v>
      </c>
      <c r="Q291" s="28">
        <f t="shared" si="59"/>
        <v>10</v>
      </c>
      <c r="R291" s="38"/>
      <c r="S291" s="38"/>
      <c r="T291" s="117"/>
      <c r="U291" s="38"/>
      <c r="V291" s="38"/>
      <c r="W291" s="38"/>
      <c r="X291" s="38">
        <v>4</v>
      </c>
    </row>
    <row r="292" spans="1:24" ht="15" customHeight="1" x14ac:dyDescent="0.25">
      <c r="A292" s="23">
        <f>IF(O292=O291, IF(P292=P291,"",5),5)</f>
        <v>5</v>
      </c>
      <c r="B292" s="24" t="str">
        <f>Divisions!B300</f>
        <v>604 KSK47-Eynatten 5</v>
      </c>
      <c r="C292" s="26">
        <f>Divisions!C300</f>
        <v>1</v>
      </c>
      <c r="D292" s="26">
        <f>Divisions!K300</f>
        <v>1.5</v>
      </c>
      <c r="E292" s="26">
        <f>Divisions!M300</f>
        <v>0</v>
      </c>
      <c r="F292" s="26">
        <f>Divisions!I300</f>
        <v>2</v>
      </c>
      <c r="G292" s="25" t="s">
        <v>43</v>
      </c>
      <c r="H292" s="26">
        <f>Divisions!G300</f>
        <v>2</v>
      </c>
      <c r="I292" s="26">
        <f>Divisions!F300</f>
        <v>2</v>
      </c>
      <c r="J292" s="26">
        <f>Divisions!J300</f>
        <v>3</v>
      </c>
      <c r="K292" s="26">
        <f>Divisions!E300</f>
        <v>3.5</v>
      </c>
      <c r="L292" s="26">
        <f>Divisions!L300</f>
        <v>3</v>
      </c>
      <c r="M292" s="26">
        <f>Divisions!D300</f>
        <v>4</v>
      </c>
      <c r="N292" s="26" t="str">
        <f>Divisions!H300</f>
        <v/>
      </c>
      <c r="O292" s="27">
        <f t="shared" si="58"/>
        <v>22</v>
      </c>
      <c r="P292" s="28">
        <f>SUM(Divisions!O300:Y300)*2</f>
        <v>11</v>
      </c>
      <c r="Q292" s="28">
        <f t="shared" si="59"/>
        <v>10</v>
      </c>
      <c r="R292" s="38"/>
      <c r="S292" s="38"/>
      <c r="T292" s="117"/>
      <c r="U292" s="38"/>
      <c r="V292" s="38"/>
      <c r="W292" s="38"/>
      <c r="X292" s="38">
        <v>5</v>
      </c>
    </row>
    <row r="293" spans="1:24" ht="15" customHeight="1" x14ac:dyDescent="0.25">
      <c r="A293" s="23">
        <f>IF(O293=O292, IF(P293=P292,"",6),6)</f>
        <v>6</v>
      </c>
      <c r="B293" s="24" t="str">
        <f>Divisions!B291</f>
        <v>619 Welkenraedt 1</v>
      </c>
      <c r="C293" s="26">
        <f>Divisions!E291</f>
        <v>0</v>
      </c>
      <c r="D293" s="26">
        <f>Divisions!I291</f>
        <v>0</v>
      </c>
      <c r="E293" s="26">
        <f>Divisions!J291</f>
        <v>3.5</v>
      </c>
      <c r="F293" s="26">
        <f>Divisions!H291</f>
        <v>1.5</v>
      </c>
      <c r="G293" s="26">
        <f>Divisions!G291</f>
        <v>2</v>
      </c>
      <c r="H293" s="133" t="s">
        <v>43</v>
      </c>
      <c r="I293" s="26">
        <f>Divisions!L291</f>
        <v>2</v>
      </c>
      <c r="J293" s="26">
        <f>Divisions!C291</f>
        <v>3</v>
      </c>
      <c r="K293" s="26">
        <f>Divisions!F291</f>
        <v>4</v>
      </c>
      <c r="L293" s="26">
        <f>Divisions!D291</f>
        <v>3</v>
      </c>
      <c r="M293" s="26">
        <f>Divisions!K291</f>
        <v>2</v>
      </c>
      <c r="N293" s="26" t="str">
        <f>Divisions!M291</f>
        <v/>
      </c>
      <c r="O293" s="27">
        <f t="shared" si="58"/>
        <v>21</v>
      </c>
      <c r="P293" s="28">
        <f>SUM(Divisions!O291:Y291)*2</f>
        <v>11</v>
      </c>
      <c r="Q293" s="28">
        <f t="shared" si="59"/>
        <v>10</v>
      </c>
      <c r="R293" s="38"/>
      <c r="S293" s="38"/>
      <c r="T293" s="117"/>
      <c r="U293" s="38"/>
      <c r="V293" s="38"/>
      <c r="W293" s="38"/>
      <c r="X293" s="38">
        <v>9</v>
      </c>
    </row>
    <row r="294" spans="1:24" ht="15" customHeight="1" x14ac:dyDescent="0.25">
      <c r="A294" s="23">
        <f>IF(O294=O293, IF(P294=P293,"",7),7)</f>
        <v>7</v>
      </c>
      <c r="B294" s="24" t="str">
        <f>Divisions!B296</f>
        <v>621 TAL 4</v>
      </c>
      <c r="C294" s="26">
        <f>Divisions!J296</f>
        <v>0</v>
      </c>
      <c r="D294" s="26">
        <f>Divisions!C296</f>
        <v>1</v>
      </c>
      <c r="E294" s="26">
        <f>Divisions!D296</f>
        <v>1</v>
      </c>
      <c r="F294" s="26">
        <f>Divisions!M296</f>
        <v>2.5</v>
      </c>
      <c r="G294" s="26">
        <f>Divisions!F296</f>
        <v>2</v>
      </c>
      <c r="H294" s="26">
        <f>Divisions!L296</f>
        <v>2</v>
      </c>
      <c r="I294" s="25" t="s">
        <v>43</v>
      </c>
      <c r="J294" s="26">
        <f>Divisions!H296</f>
        <v>3</v>
      </c>
      <c r="K294" s="26">
        <f>Divisions!K296</f>
        <v>1</v>
      </c>
      <c r="L294" s="26">
        <f>Divisions!I296</f>
        <v>4</v>
      </c>
      <c r="M294" s="26">
        <f>Divisions!E296</f>
        <v>4</v>
      </c>
      <c r="N294" s="26" t="str">
        <f>Divisions!G296</f>
        <v/>
      </c>
      <c r="O294" s="27">
        <f t="shared" si="58"/>
        <v>20.5</v>
      </c>
      <c r="P294" s="28">
        <f>SUM(Divisions!O296:Y296)*2</f>
        <v>10</v>
      </c>
      <c r="Q294" s="28">
        <f t="shared" si="59"/>
        <v>10</v>
      </c>
      <c r="R294" s="38"/>
      <c r="S294" s="38"/>
      <c r="T294" s="117"/>
      <c r="U294" s="38"/>
      <c r="V294" s="38"/>
      <c r="W294" s="38"/>
      <c r="X294" s="38">
        <v>2</v>
      </c>
    </row>
    <row r="295" spans="1:24" ht="15" customHeight="1" x14ac:dyDescent="0.25">
      <c r="A295" s="23">
        <f>IF(O295=O294, IF(P295=P294,"",8),8)</f>
        <v>8</v>
      </c>
      <c r="B295" s="24" t="str">
        <f>Divisions!B298</f>
        <v>609 Anthisnes 2</v>
      </c>
      <c r="C295" s="26">
        <f>Divisions!L298</f>
        <v>0</v>
      </c>
      <c r="D295" s="26">
        <f>Divisions!E298</f>
        <v>1.5</v>
      </c>
      <c r="E295" s="26">
        <f>Divisions!F298</f>
        <v>0</v>
      </c>
      <c r="F295" s="26">
        <f>Divisions!D298</f>
        <v>3</v>
      </c>
      <c r="G295" s="26">
        <f>Divisions!J298</f>
        <v>1</v>
      </c>
      <c r="H295" s="26">
        <f>Divisions!C298</f>
        <v>1</v>
      </c>
      <c r="I295" s="26">
        <f>Divisions!H298</f>
        <v>1</v>
      </c>
      <c r="J295" s="133" t="s">
        <v>43</v>
      </c>
      <c r="K295" s="26">
        <f>Divisions!M298</f>
        <v>0</v>
      </c>
      <c r="L295" s="26">
        <f>Divisions!K298</f>
        <v>4</v>
      </c>
      <c r="M295" s="26">
        <f>Divisions!G298</f>
        <v>4</v>
      </c>
      <c r="N295" s="26" t="str">
        <f>Divisions!I298</f>
        <v/>
      </c>
      <c r="O295" s="27">
        <f t="shared" si="58"/>
        <v>15.5</v>
      </c>
      <c r="P295" s="28">
        <f>SUM(Divisions!O298:Y298)*2</f>
        <v>6</v>
      </c>
      <c r="Q295" s="28">
        <f t="shared" si="59"/>
        <v>10</v>
      </c>
      <c r="R295" s="38"/>
      <c r="S295" s="38"/>
      <c r="T295" s="117"/>
      <c r="U295" s="38"/>
      <c r="V295" s="38"/>
      <c r="W295" s="38"/>
      <c r="X295" s="38">
        <v>6</v>
      </c>
    </row>
    <row r="296" spans="1:24" ht="15" customHeight="1" x14ac:dyDescent="0.25">
      <c r="A296" s="23">
        <f>IF(O296=O295, IF(P296=P295,"",9),9)</f>
        <v>9</v>
      </c>
      <c r="B296" s="24" t="str">
        <f>Divisions!B290</f>
        <v>703 Eisden/MSK-Dilsen 3</v>
      </c>
      <c r="C296" s="26">
        <f>Divisions!D290</f>
        <v>0</v>
      </c>
      <c r="D296" s="26">
        <f>Divisions!H290</f>
        <v>1</v>
      </c>
      <c r="E296" s="26">
        <f>Divisions!I290</f>
        <v>1</v>
      </c>
      <c r="F296" s="26">
        <f>Divisions!G290</f>
        <v>1</v>
      </c>
      <c r="G296" s="26">
        <f>Divisions!E290</f>
        <v>0.5</v>
      </c>
      <c r="H296" s="26">
        <f>Divisions!F290</f>
        <v>0</v>
      </c>
      <c r="I296" s="26">
        <f>Divisions!K290</f>
        <v>3</v>
      </c>
      <c r="J296" s="26">
        <f>Divisions!M290</f>
        <v>4</v>
      </c>
      <c r="K296" s="25" t="s">
        <v>43</v>
      </c>
      <c r="L296" s="26">
        <f>Divisions!C290</f>
        <v>1</v>
      </c>
      <c r="M296" s="26">
        <f>Divisions!J290</f>
        <v>3.5</v>
      </c>
      <c r="N296" s="26" t="str">
        <f>Divisions!L290</f>
        <v/>
      </c>
      <c r="O296" s="27">
        <f t="shared" si="58"/>
        <v>15</v>
      </c>
      <c r="P296" s="28">
        <f>SUM(Divisions!O290:Y290)*2</f>
        <v>6</v>
      </c>
      <c r="Q296" s="28">
        <f t="shared" si="59"/>
        <v>10</v>
      </c>
      <c r="R296" s="38"/>
      <c r="S296" s="38"/>
      <c r="T296" s="117"/>
      <c r="U296" s="38"/>
      <c r="V296" s="38"/>
      <c r="W296" s="38"/>
      <c r="X296" s="38">
        <v>11</v>
      </c>
    </row>
    <row r="297" spans="1:24" ht="15" customHeight="1" x14ac:dyDescent="0.25">
      <c r="A297" s="23">
        <f>IF(O297=O296, IF(P297=P296,"",10),10)</f>
        <v>10</v>
      </c>
      <c r="B297" s="24" t="str">
        <f>Divisions!B299</f>
        <v>604 KSK47-Eynatten 4</v>
      </c>
      <c r="C297" s="26">
        <f>Divisions!M299</f>
        <v>0.5</v>
      </c>
      <c r="D297" s="26">
        <f>Divisions!F299</f>
        <v>0</v>
      </c>
      <c r="E297" s="26">
        <f>Divisions!G299</f>
        <v>0</v>
      </c>
      <c r="F297" s="26">
        <f>Divisions!E299</f>
        <v>1.5</v>
      </c>
      <c r="G297" s="26">
        <f>Divisions!L299</f>
        <v>1</v>
      </c>
      <c r="H297" s="26">
        <f>Divisions!D299</f>
        <v>1</v>
      </c>
      <c r="I297" s="26">
        <f>Divisions!I299</f>
        <v>0</v>
      </c>
      <c r="J297" s="26">
        <f>Divisions!K299</f>
        <v>0</v>
      </c>
      <c r="K297" s="26">
        <f>Divisions!C299</f>
        <v>3</v>
      </c>
      <c r="L297" s="25" t="s">
        <v>43</v>
      </c>
      <c r="M297" s="26">
        <f>Divisions!H299</f>
        <v>3</v>
      </c>
      <c r="N297" s="26" t="str">
        <f>Divisions!J299</f>
        <v/>
      </c>
      <c r="O297" s="27">
        <f t="shared" si="58"/>
        <v>10</v>
      </c>
      <c r="P297" s="28">
        <f>SUM(Divisions!O299:Y299)*2</f>
        <v>4</v>
      </c>
      <c r="Q297" s="28">
        <f t="shared" si="59"/>
        <v>10</v>
      </c>
      <c r="R297" s="38"/>
      <c r="S297" s="38"/>
      <c r="T297" s="117"/>
      <c r="U297" s="38"/>
      <c r="V297" s="38"/>
      <c r="W297" s="38"/>
      <c r="X297" s="38">
        <v>7</v>
      </c>
    </row>
    <row r="298" spans="1:24" ht="15" customHeight="1" x14ac:dyDescent="0.25">
      <c r="A298" s="23">
        <f>IF(O298=O297, IF(P298=P297,"",11),11)</f>
        <v>11</v>
      </c>
      <c r="B298" s="24" t="str">
        <f>Divisions!B295</f>
        <v>601 CRELEL Liège 10</v>
      </c>
      <c r="C298" s="26">
        <f>Divisions!I295</f>
        <v>0</v>
      </c>
      <c r="D298" s="26">
        <f>Divisions!M295</f>
        <v>0</v>
      </c>
      <c r="E298" s="26">
        <f>Divisions!C295</f>
        <v>0.5</v>
      </c>
      <c r="F298" s="26">
        <f>Divisions!L295</f>
        <v>0</v>
      </c>
      <c r="G298" s="26">
        <f>Divisions!D295</f>
        <v>0</v>
      </c>
      <c r="H298" s="26">
        <f>Divisions!K295</f>
        <v>2</v>
      </c>
      <c r="I298" s="26">
        <f>Divisions!E295</f>
        <v>0</v>
      </c>
      <c r="J298" s="26">
        <f>Divisions!G295</f>
        <v>0</v>
      </c>
      <c r="K298" s="26">
        <f>Divisions!J295</f>
        <v>0.5</v>
      </c>
      <c r="L298" s="26">
        <f>Divisions!H295</f>
        <v>1</v>
      </c>
      <c r="M298" s="25" t="s">
        <v>43</v>
      </c>
      <c r="N298" s="26" t="str">
        <f>Divisions!F295</f>
        <v/>
      </c>
      <c r="O298" s="27">
        <f t="shared" si="58"/>
        <v>4</v>
      </c>
      <c r="P298" s="28">
        <f>SUM(Divisions!O295:Y295)*2</f>
        <v>1</v>
      </c>
      <c r="Q298" s="28">
        <f t="shared" si="59"/>
        <v>10</v>
      </c>
      <c r="R298" s="38"/>
      <c r="S298" s="38"/>
      <c r="T298" s="117"/>
      <c r="U298" s="38"/>
      <c r="V298" s="38"/>
      <c r="W298" s="38"/>
      <c r="X298" s="38">
        <v>12</v>
      </c>
    </row>
    <row r="299" spans="1:24" ht="15" customHeight="1" thickBot="1" x14ac:dyDescent="0.3">
      <c r="A299" s="29">
        <f>IF(O299=O298, IF(P299=P298,"",12),12)</f>
        <v>12</v>
      </c>
      <c r="B299" s="30" t="str">
        <f>Divisions!B297</f>
        <v>000 Bye 5E</v>
      </c>
      <c r="C299" s="31" t="str">
        <f>Divisions!K297</f>
        <v/>
      </c>
      <c r="D299" s="31" t="str">
        <f>Divisions!D297</f>
        <v/>
      </c>
      <c r="E299" s="31" t="str">
        <f>Divisions!E297</f>
        <v/>
      </c>
      <c r="F299" s="31" t="str">
        <f>Divisions!C297</f>
        <v/>
      </c>
      <c r="G299" s="31" t="str">
        <f>Divisions!H297</f>
        <v/>
      </c>
      <c r="H299" s="31" t="str">
        <f>Divisions!M297</f>
        <v/>
      </c>
      <c r="I299" s="31" t="str">
        <f>Divisions!G297</f>
        <v/>
      </c>
      <c r="J299" s="31" t="str">
        <f>Divisions!I297</f>
        <v/>
      </c>
      <c r="K299" s="31" t="str">
        <f>Divisions!L297</f>
        <v/>
      </c>
      <c r="L299" s="31" t="str">
        <f>Divisions!J297</f>
        <v/>
      </c>
      <c r="M299" s="31" t="str">
        <f>Divisions!F297</f>
        <v/>
      </c>
      <c r="N299" s="32" t="s">
        <v>43</v>
      </c>
      <c r="O299" s="33">
        <f t="shared" si="58"/>
        <v>0</v>
      </c>
      <c r="P299" s="34">
        <f>SUM(Divisions!O297:Y297)*2</f>
        <v>0</v>
      </c>
      <c r="Q299" s="34">
        <f t="shared" si="59"/>
        <v>0</v>
      </c>
      <c r="R299" s="38"/>
      <c r="S299" s="38"/>
      <c r="T299" s="117"/>
      <c r="U299" s="38"/>
      <c r="V299" s="38"/>
      <c r="W299" s="38"/>
      <c r="X299" s="38">
        <v>1</v>
      </c>
    </row>
    <row r="300" spans="1:24" ht="15" customHeight="1" thickTop="1" x14ac:dyDescent="0.25">
      <c r="A300" s="84"/>
      <c r="B300" s="35"/>
      <c r="C300" s="36"/>
      <c r="D300" s="36"/>
      <c r="E300" s="36"/>
      <c r="F300" s="36"/>
      <c r="G300" s="36"/>
      <c r="H300" s="36"/>
      <c r="I300" s="36"/>
      <c r="J300" s="36"/>
      <c r="K300" s="36"/>
      <c r="L300" s="36"/>
      <c r="M300" s="36"/>
      <c r="N300" s="36"/>
      <c r="O300" s="37"/>
      <c r="P300" s="38"/>
      <c r="Q300" s="38"/>
      <c r="R300" s="38"/>
      <c r="S300" s="38"/>
      <c r="T300" s="117"/>
      <c r="U300" s="38"/>
      <c r="V300" s="38"/>
      <c r="W300" s="38"/>
      <c r="X300" s="38"/>
    </row>
    <row r="301" spans="1:24" ht="15" customHeight="1" thickBot="1" x14ac:dyDescent="0.3">
      <c r="A301" s="14"/>
      <c r="B301" s="15" t="str">
        <f>Divisions!$B302</f>
        <v>Afdeling/Division 5F</v>
      </c>
      <c r="C301" s="16"/>
      <c r="D301" s="16"/>
      <c r="E301" s="16"/>
      <c r="F301" s="16"/>
      <c r="G301" s="16"/>
      <c r="H301" s="16"/>
      <c r="I301" s="16"/>
      <c r="J301" s="16"/>
      <c r="K301" s="16"/>
      <c r="L301" s="16"/>
      <c r="M301" s="16"/>
      <c r="N301" s="16"/>
      <c r="O301" s="17"/>
      <c r="P301" s="17"/>
      <c r="Q301" s="17"/>
      <c r="R301" s="17"/>
      <c r="S301" s="17"/>
      <c r="T301" s="115"/>
      <c r="U301" s="17"/>
      <c r="V301" s="17"/>
      <c r="W301" s="17"/>
      <c r="X301" s="17"/>
    </row>
    <row r="302" spans="1:24" ht="15" customHeight="1" thickTop="1" thickBot="1" x14ac:dyDescent="0.3">
      <c r="A302" s="18" t="s">
        <v>39</v>
      </c>
      <c r="B302" s="19" t="s">
        <v>40</v>
      </c>
      <c r="C302" s="20">
        <f t="shared" ref="C302:N302" si="60">MATCH("XX",C303:C314,0)</f>
        <v>1</v>
      </c>
      <c r="D302" s="20">
        <f t="shared" si="60"/>
        <v>2</v>
      </c>
      <c r="E302" s="20">
        <f t="shared" si="60"/>
        <v>3</v>
      </c>
      <c r="F302" s="20">
        <f t="shared" si="60"/>
        <v>4</v>
      </c>
      <c r="G302" s="20">
        <f t="shared" si="60"/>
        <v>5</v>
      </c>
      <c r="H302" s="20">
        <f t="shared" si="60"/>
        <v>6</v>
      </c>
      <c r="I302" s="20">
        <f t="shared" si="60"/>
        <v>7</v>
      </c>
      <c r="J302" s="20">
        <f t="shared" si="60"/>
        <v>8</v>
      </c>
      <c r="K302" s="20">
        <f t="shared" si="60"/>
        <v>9</v>
      </c>
      <c r="L302" s="20">
        <f t="shared" si="60"/>
        <v>10</v>
      </c>
      <c r="M302" s="20">
        <f t="shared" si="60"/>
        <v>11</v>
      </c>
      <c r="N302" s="20">
        <f t="shared" si="60"/>
        <v>12</v>
      </c>
      <c r="O302" s="21" t="s">
        <v>41</v>
      </c>
      <c r="P302" s="22" t="s">
        <v>42</v>
      </c>
      <c r="Q302" s="22" t="s">
        <v>47</v>
      </c>
      <c r="R302" s="43"/>
      <c r="S302" s="43"/>
      <c r="T302" s="116"/>
      <c r="U302" s="43"/>
      <c r="V302" s="43"/>
      <c r="W302" s="43"/>
      <c r="X302" s="43"/>
    </row>
    <row r="303" spans="1:24" ht="15" customHeight="1" x14ac:dyDescent="0.25">
      <c r="A303" s="23">
        <v>1</v>
      </c>
      <c r="B303" s="24" t="str">
        <f>Divisions!B313</f>
        <v>135 Geel 2</v>
      </c>
      <c r="C303" s="133" t="s">
        <v>43</v>
      </c>
      <c r="D303" s="26">
        <f>Divisions!L313</f>
        <v>1</v>
      </c>
      <c r="E303" s="26">
        <f>Divisions!F313</f>
        <v>3.5</v>
      </c>
      <c r="F303" s="26">
        <f>Divisions!K313</f>
        <v>1</v>
      </c>
      <c r="G303" s="26">
        <f>Divisions!G313</f>
        <v>2</v>
      </c>
      <c r="H303" s="26">
        <f>Divisions!D313</f>
        <v>4</v>
      </c>
      <c r="I303" s="26">
        <f>Divisions!C313</f>
        <v>3</v>
      </c>
      <c r="J303" s="26">
        <f>Divisions!J313</f>
        <v>2.5</v>
      </c>
      <c r="K303" s="26">
        <f>Divisions!E313</f>
        <v>2.5</v>
      </c>
      <c r="L303" s="26">
        <f>Divisions!M313</f>
        <v>4</v>
      </c>
      <c r="M303" s="26">
        <f>Divisions!H313</f>
        <v>4</v>
      </c>
      <c r="N303" s="26">
        <f>Divisions!I313</f>
        <v>4</v>
      </c>
      <c r="O303" s="27">
        <f t="shared" ref="O303:O314" si="61">SUM(C303:N303)</f>
        <v>31.5</v>
      </c>
      <c r="P303" s="28">
        <f>SUM(Divisions!O313:Y313)*2</f>
        <v>17</v>
      </c>
      <c r="Q303" s="28">
        <f t="shared" ref="Q303:Q314" si="62">COUNT(C303:N303)</f>
        <v>11</v>
      </c>
      <c r="R303" s="38"/>
      <c r="S303" s="38"/>
      <c r="T303" s="117"/>
      <c r="U303" s="38"/>
      <c r="V303" s="38"/>
      <c r="W303" s="38"/>
      <c r="X303" s="38">
        <v>1</v>
      </c>
    </row>
    <row r="304" spans="1:24" ht="15" customHeight="1" x14ac:dyDescent="0.25">
      <c r="A304" s="23">
        <f>IF(O304=O303, IF(P304=P303,"",2),2)</f>
        <v>2</v>
      </c>
      <c r="B304" s="24" t="str">
        <f>Divisions!B304</f>
        <v>192 SK Lier 1</v>
      </c>
      <c r="C304" s="26">
        <f>Divisions!L304</f>
        <v>3</v>
      </c>
      <c r="D304" s="25" t="s">
        <v>43</v>
      </c>
      <c r="E304" s="26">
        <f>Divisions!H304</f>
        <v>1</v>
      </c>
      <c r="F304" s="26">
        <f>Divisions!M304</f>
        <v>4</v>
      </c>
      <c r="G304" s="26">
        <f>Divisions!I304</f>
        <v>3</v>
      </c>
      <c r="H304" s="26">
        <f>Divisions!F304</f>
        <v>1.5</v>
      </c>
      <c r="I304" s="26">
        <f>Divisions!E304</f>
        <v>2</v>
      </c>
      <c r="J304" s="26">
        <f>Divisions!C304</f>
        <v>2.5</v>
      </c>
      <c r="K304" s="26">
        <f>Divisions!G304</f>
        <v>2</v>
      </c>
      <c r="L304" s="26">
        <f>Divisions!D304</f>
        <v>4</v>
      </c>
      <c r="M304" s="26">
        <f>Divisions!J304</f>
        <v>2.5</v>
      </c>
      <c r="N304" s="26">
        <f>Divisions!K304</f>
        <v>3.5</v>
      </c>
      <c r="O304" s="27">
        <f t="shared" si="61"/>
        <v>29</v>
      </c>
      <c r="P304" s="28">
        <f>SUM(Divisions!O304:Y304)*2</f>
        <v>16</v>
      </c>
      <c r="Q304" s="28">
        <f t="shared" si="62"/>
        <v>11</v>
      </c>
      <c r="R304" s="38"/>
      <c r="S304" s="38"/>
      <c r="T304" s="117"/>
      <c r="U304" s="38"/>
      <c r="V304" s="38"/>
      <c r="W304" s="38"/>
      <c r="X304" s="38">
        <v>10</v>
      </c>
    </row>
    <row r="305" spans="1:24" ht="15" customHeight="1" x14ac:dyDescent="0.25">
      <c r="A305" s="23">
        <f>IF(O305=O304, IF(P305=P304,"",3),3)</f>
        <v>3</v>
      </c>
      <c r="B305" s="24" t="str">
        <f>Divisions!B309</f>
        <v>114 Mechelen 6</v>
      </c>
      <c r="C305" s="26">
        <f>Divisions!F309</f>
        <v>0.5</v>
      </c>
      <c r="D305" s="26">
        <f>Divisions!H309</f>
        <v>3</v>
      </c>
      <c r="E305" s="25" t="s">
        <v>43</v>
      </c>
      <c r="F305" s="26">
        <f>Divisions!G309</f>
        <v>2</v>
      </c>
      <c r="G305" s="26">
        <f>Divisions!C309</f>
        <v>0</v>
      </c>
      <c r="H305" s="26">
        <f>Divisions!K309</f>
        <v>3</v>
      </c>
      <c r="I305" s="26">
        <f>Divisions!J309</f>
        <v>3</v>
      </c>
      <c r="J305" s="26">
        <f>Divisions!M309</f>
        <v>4</v>
      </c>
      <c r="K305" s="26">
        <f>Divisions!L309</f>
        <v>3</v>
      </c>
      <c r="L305" s="26">
        <f>Divisions!I309</f>
        <v>2</v>
      </c>
      <c r="M305" s="26">
        <f>Divisions!D309</f>
        <v>1.5</v>
      </c>
      <c r="N305" s="26">
        <f>Divisions!E309</f>
        <v>3</v>
      </c>
      <c r="O305" s="27">
        <f t="shared" si="61"/>
        <v>25</v>
      </c>
      <c r="P305" s="28">
        <f>SUM(Divisions!O309:Y309)*2</f>
        <v>14</v>
      </c>
      <c r="Q305" s="28">
        <f t="shared" si="62"/>
        <v>11</v>
      </c>
      <c r="R305" s="38"/>
      <c r="S305" s="38"/>
      <c r="T305" s="117"/>
      <c r="U305" s="38"/>
      <c r="V305" s="38"/>
      <c r="W305" s="38"/>
      <c r="X305" s="38">
        <v>12</v>
      </c>
    </row>
    <row r="306" spans="1:24" ht="15" customHeight="1" x14ac:dyDescent="0.25">
      <c r="A306" s="23" t="str">
        <f>IF(O306=O305, IF(P306=P305,"",4),4)</f>
        <v/>
      </c>
      <c r="B306" s="24" t="str">
        <f>Divisions!B314</f>
        <v>176 Westerlo 3</v>
      </c>
      <c r="C306" s="26">
        <f>Divisions!K314</f>
        <v>3</v>
      </c>
      <c r="D306" s="26">
        <f>Divisions!M314</f>
        <v>0</v>
      </c>
      <c r="E306" s="26">
        <f>Divisions!G314</f>
        <v>2</v>
      </c>
      <c r="F306" s="25" t="s">
        <v>43</v>
      </c>
      <c r="G306" s="26">
        <f>Divisions!H314</f>
        <v>3.5</v>
      </c>
      <c r="H306" s="26">
        <f>Divisions!E314</f>
        <v>2</v>
      </c>
      <c r="I306" s="26">
        <f>Divisions!D314</f>
        <v>2</v>
      </c>
      <c r="J306" s="26">
        <f>Divisions!L314</f>
        <v>3.5</v>
      </c>
      <c r="K306" s="26">
        <f>Divisions!F314</f>
        <v>2</v>
      </c>
      <c r="L306" s="26">
        <f>Divisions!C314</f>
        <v>1</v>
      </c>
      <c r="M306" s="26">
        <f>Divisions!I314</f>
        <v>3</v>
      </c>
      <c r="N306" s="26">
        <f>Divisions!J314</f>
        <v>3</v>
      </c>
      <c r="O306" s="27">
        <f t="shared" si="61"/>
        <v>25</v>
      </c>
      <c r="P306" s="28">
        <f>SUM(Divisions!O314:Y314)*2</f>
        <v>14</v>
      </c>
      <c r="Q306" s="28">
        <f t="shared" si="62"/>
        <v>11</v>
      </c>
      <c r="R306" s="38"/>
      <c r="S306" s="38"/>
      <c r="T306" s="117"/>
      <c r="U306" s="38"/>
      <c r="V306" s="38"/>
      <c r="W306" s="38"/>
      <c r="X306" s="38">
        <v>11</v>
      </c>
    </row>
    <row r="307" spans="1:24" ht="15" customHeight="1" x14ac:dyDescent="0.25">
      <c r="A307" s="23">
        <f>IF(O307=O306, IF(P307=P306,"",5),5)</f>
        <v>5</v>
      </c>
      <c r="B307" s="24" t="str">
        <f>Divisions!B310</f>
        <v>182 SC Noorderwijk 1</v>
      </c>
      <c r="C307" s="26">
        <f>Divisions!G310</f>
        <v>2</v>
      </c>
      <c r="D307" s="26">
        <f>Divisions!I310</f>
        <v>1</v>
      </c>
      <c r="E307" s="26">
        <f>Divisions!C310</f>
        <v>4</v>
      </c>
      <c r="F307" s="26">
        <f>Divisions!H310</f>
        <v>0.5</v>
      </c>
      <c r="G307" s="25" t="s">
        <v>43</v>
      </c>
      <c r="H307" s="26">
        <f>Divisions!L310</f>
        <v>3.5</v>
      </c>
      <c r="I307" s="26">
        <f>Divisions!K310</f>
        <v>1.5</v>
      </c>
      <c r="J307" s="26">
        <f>Divisions!D310</f>
        <v>2</v>
      </c>
      <c r="K307" s="26">
        <f>Divisions!M310</f>
        <v>4</v>
      </c>
      <c r="L307" s="26">
        <f>Divisions!J310</f>
        <v>3.5</v>
      </c>
      <c r="M307" s="26">
        <f>Divisions!E310</f>
        <v>4</v>
      </c>
      <c r="N307" s="26">
        <f>Divisions!F310</f>
        <v>2</v>
      </c>
      <c r="O307" s="27">
        <f t="shared" si="61"/>
        <v>28</v>
      </c>
      <c r="P307" s="28">
        <f>SUM(Divisions!O310:Y310)*2</f>
        <v>13</v>
      </c>
      <c r="Q307" s="28">
        <f t="shared" si="62"/>
        <v>11</v>
      </c>
      <c r="R307" s="38"/>
      <c r="S307" s="38"/>
      <c r="T307" s="117"/>
      <c r="U307" s="38"/>
      <c r="V307" s="38"/>
      <c r="W307" s="38"/>
      <c r="X307" s="38">
        <v>6</v>
      </c>
    </row>
    <row r="308" spans="1:24" ht="15" customHeight="1" x14ac:dyDescent="0.25">
      <c r="A308" s="23">
        <f>IF(O308=O307, IF(P308=P307,"",6),6)</f>
        <v>6</v>
      </c>
      <c r="B308" s="24" t="str">
        <f>Divisions!B307</f>
        <v>121 Turnhout 4</v>
      </c>
      <c r="C308" s="26">
        <f>Divisions!D307</f>
        <v>0</v>
      </c>
      <c r="D308" s="26">
        <f>Divisions!F307</f>
        <v>2.5</v>
      </c>
      <c r="E308" s="26">
        <f>Divisions!K307</f>
        <v>1</v>
      </c>
      <c r="F308" s="26">
        <f>Divisions!E307</f>
        <v>2</v>
      </c>
      <c r="G308" s="26">
        <f>Divisions!L307</f>
        <v>0.5</v>
      </c>
      <c r="H308" s="25" t="s">
        <v>43</v>
      </c>
      <c r="I308" s="26">
        <f>Divisions!H307</f>
        <v>3.5</v>
      </c>
      <c r="J308" s="26">
        <f>Divisions!I307</f>
        <v>2</v>
      </c>
      <c r="K308" s="26">
        <f>Divisions!J307</f>
        <v>2</v>
      </c>
      <c r="L308" s="26">
        <f>Divisions!G307</f>
        <v>3</v>
      </c>
      <c r="M308" s="26">
        <f>Divisions!M307</f>
        <v>3</v>
      </c>
      <c r="N308" s="26">
        <f>Divisions!C307</f>
        <v>4</v>
      </c>
      <c r="O308" s="27">
        <f t="shared" si="61"/>
        <v>23.5</v>
      </c>
      <c r="P308" s="28">
        <f>SUM(Divisions!O307:Y307)*2</f>
        <v>13</v>
      </c>
      <c r="Q308" s="28">
        <f t="shared" si="62"/>
        <v>11</v>
      </c>
      <c r="R308" s="38"/>
      <c r="S308" s="38"/>
      <c r="T308" s="117"/>
      <c r="U308" s="38"/>
      <c r="V308" s="38"/>
      <c r="W308" s="38"/>
      <c r="X308" s="38">
        <v>2</v>
      </c>
    </row>
    <row r="309" spans="1:24" ht="15" customHeight="1" x14ac:dyDescent="0.25">
      <c r="A309" s="23">
        <f>IF(O309=O308, IF(P309=P308,"",7),7)</f>
        <v>7</v>
      </c>
      <c r="B309" s="24" t="str">
        <f>Divisions!B306</f>
        <v>727 Midden-Limburg 3</v>
      </c>
      <c r="C309" s="26">
        <f>Divisions!C306</f>
        <v>1</v>
      </c>
      <c r="D309" s="26">
        <f>Divisions!E306</f>
        <v>2</v>
      </c>
      <c r="E309" s="26">
        <f>Divisions!J306</f>
        <v>1</v>
      </c>
      <c r="F309" s="26">
        <f>Divisions!D306</f>
        <v>2</v>
      </c>
      <c r="G309" s="26">
        <f>Divisions!K306</f>
        <v>2.5</v>
      </c>
      <c r="H309" s="26">
        <f>Divisions!H306</f>
        <v>0.5</v>
      </c>
      <c r="I309" s="25" t="s">
        <v>43</v>
      </c>
      <c r="J309" s="26">
        <f>Divisions!G306</f>
        <v>1.5</v>
      </c>
      <c r="K309" s="26">
        <f>Divisions!I306</f>
        <v>4</v>
      </c>
      <c r="L309" s="26">
        <f>Divisions!F306</f>
        <v>4</v>
      </c>
      <c r="M309" s="26">
        <f>Divisions!L306</f>
        <v>4</v>
      </c>
      <c r="N309" s="26">
        <f>Divisions!M306</f>
        <v>4</v>
      </c>
      <c r="O309" s="27">
        <f t="shared" si="61"/>
        <v>26.5</v>
      </c>
      <c r="P309" s="28">
        <f>SUM(Divisions!O306:Y306)*2</f>
        <v>12</v>
      </c>
      <c r="Q309" s="28">
        <f t="shared" si="62"/>
        <v>11</v>
      </c>
      <c r="R309" s="38"/>
      <c r="S309" s="38"/>
      <c r="T309" s="117"/>
      <c r="U309" s="38"/>
      <c r="V309" s="38"/>
      <c r="W309" s="38"/>
      <c r="X309" s="38">
        <v>4</v>
      </c>
    </row>
    <row r="310" spans="1:24" ht="15" customHeight="1" x14ac:dyDescent="0.25">
      <c r="A310" s="23">
        <f>IF(O310=O309, IF(P310=P309,"",8),8)</f>
        <v>8</v>
      </c>
      <c r="B310" s="24" t="str">
        <f>Divisions!B315</f>
        <v>714 Pelt 2</v>
      </c>
      <c r="C310" s="26">
        <f>Divisions!J315</f>
        <v>1.5</v>
      </c>
      <c r="D310" s="26">
        <f>Divisions!C315</f>
        <v>1.5</v>
      </c>
      <c r="E310" s="26">
        <f>Divisions!M315</f>
        <v>0</v>
      </c>
      <c r="F310" s="26">
        <f>Divisions!L315</f>
        <v>0.5</v>
      </c>
      <c r="G310" s="26">
        <f>Divisions!D315</f>
        <v>2</v>
      </c>
      <c r="H310" s="26">
        <f>Divisions!I315</f>
        <v>2</v>
      </c>
      <c r="I310" s="26">
        <f>Divisions!G315</f>
        <v>2.5</v>
      </c>
      <c r="J310" s="25" t="s">
        <v>43</v>
      </c>
      <c r="K310" s="26">
        <f>Divisions!K315</f>
        <v>3.5</v>
      </c>
      <c r="L310" s="26">
        <f>Divisions!E315</f>
        <v>3</v>
      </c>
      <c r="M310" s="26">
        <f>Divisions!F315</f>
        <v>0</v>
      </c>
      <c r="N310" s="26">
        <f>Divisions!H315</f>
        <v>3</v>
      </c>
      <c r="O310" s="27">
        <f t="shared" si="61"/>
        <v>19.5</v>
      </c>
      <c r="P310" s="28">
        <f>SUM(Divisions!O315:Y315)*2</f>
        <v>10</v>
      </c>
      <c r="Q310" s="28">
        <f t="shared" si="62"/>
        <v>11</v>
      </c>
      <c r="R310" s="38"/>
      <c r="S310" s="38"/>
      <c r="T310" s="117"/>
      <c r="U310" s="38"/>
      <c r="V310" s="38"/>
      <c r="W310" s="38"/>
      <c r="X310" s="38">
        <v>9</v>
      </c>
    </row>
    <row r="311" spans="1:24" ht="15" customHeight="1" x14ac:dyDescent="0.25">
      <c r="A311" s="23">
        <f>IF(O311=O310, IF(P311=P310,"",9),9)</f>
        <v>9</v>
      </c>
      <c r="B311" s="24" t="str">
        <f>Divisions!B308</f>
        <v>132 SK Oude-God 4</v>
      </c>
      <c r="C311" s="26">
        <f>Divisions!E308</f>
        <v>1.5</v>
      </c>
      <c r="D311" s="26">
        <f>Divisions!G308</f>
        <v>2</v>
      </c>
      <c r="E311" s="26">
        <f>Divisions!L308</f>
        <v>1</v>
      </c>
      <c r="F311" s="26">
        <f>Divisions!F308</f>
        <v>2</v>
      </c>
      <c r="G311" s="26">
        <f>Divisions!M308</f>
        <v>0</v>
      </c>
      <c r="H311" s="26">
        <f>Divisions!J308</f>
        <v>2</v>
      </c>
      <c r="I311" s="26">
        <f>Divisions!I308</f>
        <v>0</v>
      </c>
      <c r="J311" s="26">
        <f>Divisions!K308</f>
        <v>0.5</v>
      </c>
      <c r="K311" s="25" t="s">
        <v>43</v>
      </c>
      <c r="L311" s="26">
        <f>Divisions!H308</f>
        <v>3.5</v>
      </c>
      <c r="M311" s="26">
        <f>Divisions!C308</f>
        <v>3.5</v>
      </c>
      <c r="N311" s="26">
        <f>Divisions!D308</f>
        <v>2</v>
      </c>
      <c r="O311" s="27">
        <f t="shared" si="61"/>
        <v>18</v>
      </c>
      <c r="P311" s="28">
        <f>SUM(Divisions!O308:Y308)*2</f>
        <v>8</v>
      </c>
      <c r="Q311" s="28">
        <f t="shared" si="62"/>
        <v>11</v>
      </c>
      <c r="R311" s="38"/>
      <c r="S311" s="38"/>
      <c r="T311" s="117"/>
      <c r="U311" s="38"/>
      <c r="V311" s="38"/>
      <c r="W311" s="38"/>
      <c r="X311" s="38">
        <v>5</v>
      </c>
    </row>
    <row r="312" spans="1:24" ht="15" customHeight="1" x14ac:dyDescent="0.25">
      <c r="A312" s="23">
        <f>IF(O312=O311, IF(P312=P311,"",10),10)</f>
        <v>10</v>
      </c>
      <c r="B312" s="24" t="str">
        <f>Divisions!B305</f>
        <v>195 Chessmates 1</v>
      </c>
      <c r="C312" s="26">
        <f>Divisions!M305</f>
        <v>0</v>
      </c>
      <c r="D312" s="26">
        <f>Divisions!D305</f>
        <v>0</v>
      </c>
      <c r="E312" s="26">
        <f>Divisions!I305</f>
        <v>2</v>
      </c>
      <c r="F312" s="26">
        <f>Divisions!C305</f>
        <v>3</v>
      </c>
      <c r="G312" s="26">
        <f>Divisions!J305</f>
        <v>0.5</v>
      </c>
      <c r="H312" s="26">
        <f>Divisions!G305</f>
        <v>1</v>
      </c>
      <c r="I312" s="26">
        <f>Divisions!F305</f>
        <v>0</v>
      </c>
      <c r="J312" s="26">
        <f>Divisions!E305</f>
        <v>1</v>
      </c>
      <c r="K312" s="26">
        <f>Divisions!H305</f>
        <v>0.5</v>
      </c>
      <c r="L312" s="25" t="s">
        <v>43</v>
      </c>
      <c r="M312" s="26">
        <f>Divisions!K305</f>
        <v>4</v>
      </c>
      <c r="N312" s="26">
        <f>Divisions!L305</f>
        <v>3.5</v>
      </c>
      <c r="O312" s="27">
        <f t="shared" si="61"/>
        <v>15.5</v>
      </c>
      <c r="P312" s="28">
        <f>SUM(Divisions!O305:Y305)*2</f>
        <v>7</v>
      </c>
      <c r="Q312" s="28">
        <f t="shared" si="62"/>
        <v>11</v>
      </c>
      <c r="R312" s="38"/>
      <c r="S312" s="38"/>
      <c r="T312" s="117"/>
      <c r="U312" s="38"/>
      <c r="V312" s="38"/>
      <c r="W312" s="38"/>
      <c r="X312" s="38">
        <v>3</v>
      </c>
    </row>
    <row r="313" spans="1:24" ht="15" customHeight="1" x14ac:dyDescent="0.25">
      <c r="A313" s="23">
        <f>IF(O313=O312, IF(P313=P312,"",11),11)</f>
        <v>11</v>
      </c>
      <c r="B313" s="24" t="str">
        <f>Divisions!B311</f>
        <v>194 ChessLooks Lier 2</v>
      </c>
      <c r="C313" s="26">
        <f>Divisions!H311</f>
        <v>0</v>
      </c>
      <c r="D313" s="26">
        <f>Divisions!J311</f>
        <v>1.5</v>
      </c>
      <c r="E313" s="26">
        <f>Divisions!D311</f>
        <v>2.5</v>
      </c>
      <c r="F313" s="26">
        <f>Divisions!I311</f>
        <v>1</v>
      </c>
      <c r="G313" s="26">
        <f>Divisions!E311</f>
        <v>0</v>
      </c>
      <c r="H313" s="26">
        <f>Divisions!M311</f>
        <v>1</v>
      </c>
      <c r="I313" s="26">
        <f>Divisions!L311</f>
        <v>0</v>
      </c>
      <c r="J313" s="26">
        <f>Divisions!F311</f>
        <v>4</v>
      </c>
      <c r="K313" s="26">
        <f>Divisions!C311</f>
        <v>0.5</v>
      </c>
      <c r="L313" s="26">
        <f>Divisions!K311</f>
        <v>0</v>
      </c>
      <c r="M313" s="25" t="s">
        <v>43</v>
      </c>
      <c r="N313" s="26">
        <f>Divisions!G311</f>
        <v>3</v>
      </c>
      <c r="O313" s="27">
        <f t="shared" si="61"/>
        <v>13.5</v>
      </c>
      <c r="P313" s="28">
        <f>SUM(Divisions!O311:Y311)*2</f>
        <v>6</v>
      </c>
      <c r="Q313" s="28">
        <f t="shared" si="62"/>
        <v>11</v>
      </c>
      <c r="R313" s="38"/>
      <c r="S313" s="38"/>
      <c r="T313" s="117"/>
      <c r="U313" s="38"/>
      <c r="V313" s="38"/>
      <c r="W313" s="38"/>
      <c r="X313" s="38">
        <v>7</v>
      </c>
    </row>
    <row r="314" spans="1:24" ht="15" customHeight="1" thickBot="1" x14ac:dyDescent="0.3">
      <c r="A314" s="29">
        <f>IF(O314=O313, IF(P314=P313,"",12),12)</f>
        <v>12</v>
      </c>
      <c r="B314" s="30" t="str">
        <f>Divisions!B312</f>
        <v>162 Molse SC 2</v>
      </c>
      <c r="C314" s="31">
        <f>Divisions!I312</f>
        <v>0</v>
      </c>
      <c r="D314" s="31">
        <f>Divisions!K312</f>
        <v>0.5</v>
      </c>
      <c r="E314" s="31">
        <f>Divisions!E312</f>
        <v>1</v>
      </c>
      <c r="F314" s="31">
        <f>Divisions!J312</f>
        <v>1</v>
      </c>
      <c r="G314" s="31">
        <f>Divisions!F312</f>
        <v>2</v>
      </c>
      <c r="H314" s="31">
        <f>Divisions!C312</f>
        <v>0</v>
      </c>
      <c r="I314" s="31">
        <f>Divisions!M312</f>
        <v>0</v>
      </c>
      <c r="J314" s="31">
        <f>Divisions!H312</f>
        <v>1</v>
      </c>
      <c r="K314" s="31">
        <f>Divisions!D312</f>
        <v>2</v>
      </c>
      <c r="L314" s="31">
        <f>Divisions!L312</f>
        <v>0.5</v>
      </c>
      <c r="M314" s="31">
        <f>Divisions!G312</f>
        <v>1</v>
      </c>
      <c r="N314" s="32" t="s">
        <v>43</v>
      </c>
      <c r="O314" s="33">
        <f t="shared" si="61"/>
        <v>9</v>
      </c>
      <c r="P314" s="34">
        <f>SUM(Divisions!O312:Y312)*2</f>
        <v>2</v>
      </c>
      <c r="Q314" s="34">
        <f t="shared" si="62"/>
        <v>11</v>
      </c>
      <c r="R314" s="38"/>
      <c r="S314" s="38"/>
      <c r="T314" s="117"/>
      <c r="U314" s="38"/>
      <c r="V314" s="38"/>
      <c r="W314" s="38"/>
      <c r="X314" s="38">
        <v>8</v>
      </c>
    </row>
    <row r="315" spans="1:24" ht="15" customHeight="1" thickTop="1" x14ac:dyDescent="0.25">
      <c r="A315" s="84"/>
      <c r="B315" s="35"/>
      <c r="C315" s="36"/>
      <c r="D315" s="36"/>
      <c r="E315" s="36"/>
      <c r="F315" s="36"/>
      <c r="G315" s="36"/>
      <c r="H315" s="36"/>
      <c r="I315" s="36"/>
      <c r="J315" s="36"/>
      <c r="K315" s="36"/>
      <c r="L315" s="36"/>
      <c r="M315" s="36"/>
      <c r="N315" s="36"/>
      <c r="O315" s="37"/>
      <c r="P315" s="38"/>
      <c r="Q315" s="38"/>
      <c r="R315" s="38"/>
      <c r="S315" s="38"/>
      <c r="T315" s="117"/>
      <c r="U315" s="38"/>
      <c r="V315" s="38"/>
      <c r="W315" s="38"/>
      <c r="X315" s="38"/>
    </row>
    <row r="316" spans="1:24" ht="15" customHeight="1" thickBot="1" x14ac:dyDescent="0.3">
      <c r="A316" s="14"/>
      <c r="B316" s="15" t="str">
        <f>Divisions!$B317</f>
        <v>Afdeling/Division 5G</v>
      </c>
      <c r="C316" s="16"/>
      <c r="D316" s="16"/>
      <c r="E316" s="16"/>
      <c r="F316" s="16"/>
      <c r="G316" s="16"/>
      <c r="H316" s="16"/>
      <c r="I316" s="16"/>
      <c r="J316" s="16"/>
      <c r="K316" s="16"/>
      <c r="L316" s="16"/>
      <c r="M316" s="16"/>
      <c r="N316" s="16"/>
      <c r="O316" s="17"/>
      <c r="P316" s="17"/>
      <c r="Q316" s="17"/>
      <c r="R316" s="17"/>
      <c r="S316" s="17"/>
      <c r="T316" s="115"/>
      <c r="U316" s="17"/>
      <c r="V316" s="17"/>
      <c r="W316" s="17"/>
      <c r="X316" s="17"/>
    </row>
    <row r="317" spans="1:24" ht="15" customHeight="1" thickTop="1" thickBot="1" x14ac:dyDescent="0.3">
      <c r="A317" s="18" t="s">
        <v>39</v>
      </c>
      <c r="B317" s="19" t="s">
        <v>40</v>
      </c>
      <c r="C317" s="20">
        <f t="shared" ref="C317:N317" si="63">MATCH("XX",C318:C329,0)</f>
        <v>1</v>
      </c>
      <c r="D317" s="20">
        <f t="shared" si="63"/>
        <v>2</v>
      </c>
      <c r="E317" s="20">
        <f t="shared" si="63"/>
        <v>3</v>
      </c>
      <c r="F317" s="20">
        <f t="shared" si="63"/>
        <v>4</v>
      </c>
      <c r="G317" s="20">
        <f t="shared" si="63"/>
        <v>5</v>
      </c>
      <c r="H317" s="20">
        <f t="shared" si="63"/>
        <v>6</v>
      </c>
      <c r="I317" s="20">
        <f t="shared" si="63"/>
        <v>7</v>
      </c>
      <c r="J317" s="20">
        <f t="shared" si="63"/>
        <v>8</v>
      </c>
      <c r="K317" s="20">
        <f t="shared" si="63"/>
        <v>9</v>
      </c>
      <c r="L317" s="20">
        <f t="shared" si="63"/>
        <v>10</v>
      </c>
      <c r="M317" s="20">
        <f t="shared" si="63"/>
        <v>11</v>
      </c>
      <c r="N317" s="20">
        <f t="shared" si="63"/>
        <v>12</v>
      </c>
      <c r="O317" s="21" t="s">
        <v>41</v>
      </c>
      <c r="P317" s="22" t="s">
        <v>42</v>
      </c>
      <c r="Q317" s="22" t="s">
        <v>47</v>
      </c>
      <c r="R317" s="43"/>
      <c r="S317" s="43"/>
      <c r="T317" s="116"/>
      <c r="U317" s="43"/>
      <c r="V317" s="43"/>
      <c r="W317" s="43"/>
      <c r="X317" s="43"/>
    </row>
    <row r="318" spans="1:24" ht="15" customHeight="1" x14ac:dyDescent="0.25">
      <c r="A318" s="23">
        <v>1</v>
      </c>
      <c r="B318" s="24" t="str">
        <f>Divisions!B323</f>
        <v>207 2 Fous Diogène 2</v>
      </c>
      <c r="C318" s="25" t="s">
        <v>43</v>
      </c>
      <c r="D318" s="26">
        <f>Divisions!I323</f>
        <v>3</v>
      </c>
      <c r="E318" s="26">
        <f>Divisions!J323</f>
        <v>3</v>
      </c>
      <c r="F318" s="26">
        <f>Divisions!H323</f>
        <v>3</v>
      </c>
      <c r="G318" s="26">
        <f>Divisions!M323</f>
        <v>3</v>
      </c>
      <c r="H318" s="26">
        <f>Divisions!D323</f>
        <v>4</v>
      </c>
      <c r="I318" s="26">
        <f>Divisions!F323</f>
        <v>3.5</v>
      </c>
      <c r="J318" s="26">
        <f>Divisions!L323</f>
        <v>3.5</v>
      </c>
      <c r="K318" s="26">
        <f>Divisions!K323</f>
        <v>3</v>
      </c>
      <c r="L318" s="26">
        <f>Divisions!C323</f>
        <v>4</v>
      </c>
      <c r="M318" s="26">
        <f>Divisions!E323</f>
        <v>4</v>
      </c>
      <c r="N318" s="26">
        <f>Divisions!G323</f>
        <v>3</v>
      </c>
      <c r="O318" s="27">
        <f t="shared" ref="O318:O329" si="64">SUM(C318:N318)</f>
        <v>37</v>
      </c>
      <c r="P318" s="28">
        <f>SUM(Divisions!O323:Y323)*2</f>
        <v>22</v>
      </c>
      <c r="Q318" s="28">
        <f t="shared" ref="Q318:Q329" si="65">COUNT(C318:N318)</f>
        <v>11</v>
      </c>
      <c r="R318" s="38"/>
      <c r="S318" s="38"/>
      <c r="T318" s="117"/>
      <c r="U318" s="38"/>
      <c r="V318" s="38"/>
      <c r="W318" s="38"/>
      <c r="X318" s="38">
        <v>12</v>
      </c>
    </row>
    <row r="319" spans="1:24" ht="15" customHeight="1" x14ac:dyDescent="0.25">
      <c r="A319" s="23">
        <f>IF(O319=O318, IF(P319=P318,"",2),2)</f>
        <v>2</v>
      </c>
      <c r="B319" s="24" t="str">
        <f>Divisions!B321</f>
        <v>239 Boitsfort 4</v>
      </c>
      <c r="C319" s="26">
        <f>Divisions!I321</f>
        <v>1</v>
      </c>
      <c r="D319" s="25" t="s">
        <v>43</v>
      </c>
      <c r="E319" s="26">
        <f>Divisions!H321</f>
        <v>2.5</v>
      </c>
      <c r="F319" s="26">
        <f>Divisions!F321</f>
        <v>2</v>
      </c>
      <c r="G319" s="26">
        <f>Divisions!K321</f>
        <v>3</v>
      </c>
      <c r="H319" s="26">
        <f>Divisions!M321</f>
        <v>2.5</v>
      </c>
      <c r="I319" s="26">
        <f>Divisions!D321</f>
        <v>2.5</v>
      </c>
      <c r="J319" s="26">
        <f>Divisions!J321</f>
        <v>0.5</v>
      </c>
      <c r="K319" s="26">
        <f>Divisions!G321</f>
        <v>2</v>
      </c>
      <c r="L319" s="26">
        <f>Divisions!L321</f>
        <v>2</v>
      </c>
      <c r="M319" s="26">
        <f>Divisions!C321</f>
        <v>2.5</v>
      </c>
      <c r="N319" s="26">
        <f>Divisions!E321</f>
        <v>3</v>
      </c>
      <c r="O319" s="27">
        <f t="shared" si="64"/>
        <v>23.5</v>
      </c>
      <c r="P319" s="28">
        <f>SUM(Divisions!O321:Y321)*2</f>
        <v>15</v>
      </c>
      <c r="Q319" s="28">
        <f t="shared" si="65"/>
        <v>11</v>
      </c>
      <c r="R319" s="38"/>
      <c r="S319" s="38"/>
      <c r="T319" s="117"/>
      <c r="U319" s="38"/>
      <c r="V319" s="38"/>
      <c r="W319" s="38"/>
      <c r="X319" s="38">
        <v>8</v>
      </c>
    </row>
    <row r="320" spans="1:24" ht="15" customHeight="1" x14ac:dyDescent="0.25">
      <c r="A320" s="23">
        <f>IF(O320=O319, IF(P320=P319,"",3),3)</f>
        <v>3</v>
      </c>
      <c r="B320" s="24" t="str">
        <f>Divisions!B322</f>
        <v>230 Leuven Centraal 5</v>
      </c>
      <c r="C320" s="26">
        <f>Divisions!J322</f>
        <v>1</v>
      </c>
      <c r="D320" s="26">
        <f>Divisions!H322</f>
        <v>1.5</v>
      </c>
      <c r="E320" s="25" t="s">
        <v>43</v>
      </c>
      <c r="F320" s="26">
        <f>Divisions!G322</f>
        <v>1.5</v>
      </c>
      <c r="G320" s="26">
        <f>Divisions!L322</f>
        <v>2.5</v>
      </c>
      <c r="H320" s="26">
        <f>Divisions!C322</f>
        <v>4</v>
      </c>
      <c r="I320" s="26">
        <f>Divisions!E322</f>
        <v>2</v>
      </c>
      <c r="J320" s="26">
        <f>Divisions!K322</f>
        <v>3</v>
      </c>
      <c r="K320" s="26">
        <f>Divisions!I322</f>
        <v>4</v>
      </c>
      <c r="L320" s="26">
        <f>Divisions!M322</f>
        <v>2</v>
      </c>
      <c r="M320" s="26">
        <f>Divisions!D322</f>
        <v>2.5</v>
      </c>
      <c r="N320" s="26">
        <f>Divisions!F322</f>
        <v>2.5</v>
      </c>
      <c r="O320" s="27">
        <f t="shared" si="64"/>
        <v>26.5</v>
      </c>
      <c r="P320" s="28">
        <f>SUM(Divisions!O322:Y322)*2</f>
        <v>14</v>
      </c>
      <c r="Q320" s="28">
        <f t="shared" si="65"/>
        <v>11</v>
      </c>
      <c r="R320" s="38"/>
      <c r="S320" s="38"/>
      <c r="T320" s="117"/>
      <c r="U320" s="38"/>
      <c r="V320" s="38"/>
      <c r="W320" s="38"/>
      <c r="X320" s="38">
        <v>1</v>
      </c>
    </row>
    <row r="321" spans="1:24" ht="15" customHeight="1" x14ac:dyDescent="0.25">
      <c r="A321" s="23">
        <f>IF(O321=O320, IF(P321=P320,"",4),4)</f>
        <v>4</v>
      </c>
      <c r="B321" s="24" t="str">
        <f>Divisions!B320</f>
        <v>278 Pantin 8</v>
      </c>
      <c r="C321" s="26">
        <f>Divisions!H320</f>
        <v>1</v>
      </c>
      <c r="D321" s="26">
        <f>Divisions!F320</f>
        <v>2</v>
      </c>
      <c r="E321" s="26">
        <f>Divisions!G320</f>
        <v>2.5</v>
      </c>
      <c r="F321" s="25" t="s">
        <v>43</v>
      </c>
      <c r="G321" s="26">
        <f>Divisions!J320</f>
        <v>2</v>
      </c>
      <c r="H321" s="26">
        <f>Divisions!L320</f>
        <v>1.5</v>
      </c>
      <c r="I321" s="26">
        <f>Divisions!C320</f>
        <v>2.5</v>
      </c>
      <c r="J321" s="26">
        <f>Divisions!I320</f>
        <v>3</v>
      </c>
      <c r="K321" s="26">
        <f>Divisions!E320</f>
        <v>2</v>
      </c>
      <c r="L321" s="26">
        <f>Divisions!K320</f>
        <v>2</v>
      </c>
      <c r="M321" s="26">
        <f>Divisions!M320</f>
        <v>1.5</v>
      </c>
      <c r="N321" s="26">
        <f>Divisions!D320</f>
        <v>3</v>
      </c>
      <c r="O321" s="27">
        <f t="shared" si="64"/>
        <v>23</v>
      </c>
      <c r="P321" s="28">
        <f>SUM(Divisions!O320:Y320)*2</f>
        <v>12</v>
      </c>
      <c r="Q321" s="28">
        <f t="shared" si="65"/>
        <v>11</v>
      </c>
      <c r="R321" s="38"/>
      <c r="S321" s="38"/>
      <c r="T321" s="117"/>
      <c r="U321" s="38"/>
      <c r="V321" s="38"/>
      <c r="W321" s="38"/>
      <c r="X321" s="38">
        <v>3</v>
      </c>
    </row>
    <row r="322" spans="1:24" ht="15" customHeight="1" x14ac:dyDescent="0.25">
      <c r="A322" s="23">
        <f>IF(O322=O321, IF(P322=P321,"",5),5)</f>
        <v>5</v>
      </c>
      <c r="B322" s="24" t="str">
        <f>Divisions!B325</f>
        <v>209 The Belgian CC 3</v>
      </c>
      <c r="C322" s="26">
        <f>Divisions!M325</f>
        <v>1</v>
      </c>
      <c r="D322" s="26">
        <f>Divisions!K325</f>
        <v>1</v>
      </c>
      <c r="E322" s="26">
        <f>Divisions!L325</f>
        <v>1.5</v>
      </c>
      <c r="F322" s="26">
        <f>Divisions!J325</f>
        <v>2</v>
      </c>
      <c r="G322" s="25" t="s">
        <v>43</v>
      </c>
      <c r="H322" s="26">
        <f>Divisions!F325</f>
        <v>2</v>
      </c>
      <c r="I322" s="26">
        <f>Divisions!H325</f>
        <v>2.5</v>
      </c>
      <c r="J322" s="26">
        <f>Divisions!C325</f>
        <v>1</v>
      </c>
      <c r="K322" s="26">
        <f>Divisions!D325</f>
        <v>3.5</v>
      </c>
      <c r="L322" s="26">
        <f>Divisions!E325</f>
        <v>2.5</v>
      </c>
      <c r="M322" s="26">
        <f>Divisions!G325</f>
        <v>3</v>
      </c>
      <c r="N322" s="26">
        <f>Divisions!I325</f>
        <v>2.5</v>
      </c>
      <c r="O322" s="27">
        <f t="shared" si="64"/>
        <v>22.5</v>
      </c>
      <c r="P322" s="28">
        <f>SUM(Divisions!O325:Y325)*2</f>
        <v>12</v>
      </c>
      <c r="Q322" s="28">
        <f t="shared" si="65"/>
        <v>11</v>
      </c>
      <c r="R322" s="38"/>
      <c r="S322" s="38"/>
      <c r="T322" s="117"/>
      <c r="U322" s="38"/>
      <c r="V322" s="38"/>
      <c r="W322" s="38"/>
      <c r="X322" s="38">
        <v>6</v>
      </c>
    </row>
    <row r="323" spans="1:24" ht="15" customHeight="1" x14ac:dyDescent="0.25">
      <c r="A323" s="23">
        <f>IF(O323=O322, IF(P323=P322,"",6),6)</f>
        <v>6</v>
      </c>
      <c r="B323" s="24" t="str">
        <f>Divisions!B327</f>
        <v>201 CREB Bruxelles 3</v>
      </c>
      <c r="C323" s="26">
        <f>Divisions!D327</f>
        <v>0</v>
      </c>
      <c r="D323" s="26">
        <f>Divisions!M327</f>
        <v>1.5</v>
      </c>
      <c r="E323" s="26">
        <f>Divisions!C327</f>
        <v>0</v>
      </c>
      <c r="F323" s="26">
        <f>Divisions!L327</f>
        <v>2.5</v>
      </c>
      <c r="G323" s="26">
        <f>Divisions!F327</f>
        <v>2</v>
      </c>
      <c r="H323" s="25" t="s">
        <v>43</v>
      </c>
      <c r="I323" s="26">
        <f>Divisions!J327</f>
        <v>0</v>
      </c>
      <c r="J323" s="26">
        <f>Divisions!E327</f>
        <v>3</v>
      </c>
      <c r="K323" s="26">
        <f>Divisions!H327</f>
        <v>2.5</v>
      </c>
      <c r="L323" s="26">
        <f>Divisions!G327</f>
        <v>1.5</v>
      </c>
      <c r="M323" s="26">
        <f>Divisions!I327</f>
        <v>4</v>
      </c>
      <c r="N323" s="26">
        <f>Divisions!K327</f>
        <v>3.5</v>
      </c>
      <c r="O323" s="27">
        <f t="shared" si="64"/>
        <v>20.5</v>
      </c>
      <c r="P323" s="28">
        <f>SUM(Divisions!O327:Y327)*2</f>
        <v>11</v>
      </c>
      <c r="Q323" s="28">
        <f t="shared" si="65"/>
        <v>11</v>
      </c>
      <c r="R323" s="38"/>
      <c r="S323" s="38"/>
      <c r="T323" s="117"/>
      <c r="U323" s="38"/>
      <c r="V323" s="38"/>
      <c r="W323" s="38"/>
      <c r="X323" s="38">
        <v>5</v>
      </c>
    </row>
    <row r="324" spans="1:24" ht="15" customHeight="1" x14ac:dyDescent="0.25">
      <c r="A324" s="23">
        <f>IF(O324=O323, IF(P324=P323,"",7),7)</f>
        <v>7</v>
      </c>
      <c r="B324" s="24" t="str">
        <f>Divisions!B329</f>
        <v>226 Europchess 5</v>
      </c>
      <c r="C324" s="26">
        <f>Divisions!F329</f>
        <v>0.5</v>
      </c>
      <c r="D324" s="26">
        <f>Divisions!D329</f>
        <v>1.5</v>
      </c>
      <c r="E324" s="26">
        <f>Divisions!E329</f>
        <v>2</v>
      </c>
      <c r="F324" s="26">
        <f>Divisions!C329</f>
        <v>1.5</v>
      </c>
      <c r="G324" s="26">
        <f>Divisions!H329</f>
        <v>1.5</v>
      </c>
      <c r="H324" s="26">
        <f>Divisions!J329</f>
        <v>4</v>
      </c>
      <c r="I324" s="25" t="s">
        <v>43</v>
      </c>
      <c r="J324" s="26">
        <f>Divisions!G329</f>
        <v>2</v>
      </c>
      <c r="K324" s="26">
        <f>Divisions!L329</f>
        <v>2</v>
      </c>
      <c r="L324" s="26">
        <f>Divisions!I329</f>
        <v>0</v>
      </c>
      <c r="M324" s="26">
        <f>Divisions!K329</f>
        <v>3</v>
      </c>
      <c r="N324" s="26">
        <f>Divisions!M329</f>
        <v>2.5</v>
      </c>
      <c r="O324" s="27">
        <f t="shared" si="64"/>
        <v>20.5</v>
      </c>
      <c r="P324" s="28">
        <f>SUM(Divisions!O329:Y329)*2</f>
        <v>9</v>
      </c>
      <c r="Q324" s="28">
        <f t="shared" si="65"/>
        <v>11</v>
      </c>
      <c r="R324" s="38"/>
      <c r="S324" s="38"/>
      <c r="T324" s="117"/>
      <c r="U324" s="38"/>
      <c r="V324" s="38"/>
      <c r="W324" s="38"/>
      <c r="X324" s="38">
        <v>2</v>
      </c>
    </row>
    <row r="325" spans="1:24" ht="15" customHeight="1" x14ac:dyDescent="0.25">
      <c r="A325" s="23">
        <f>IF(O325=O324, IF(P325=P324,"",8),8)</f>
        <v>8</v>
      </c>
      <c r="B325" s="24" t="str">
        <f>Divisions!B324</f>
        <v>114 Mechelen 7</v>
      </c>
      <c r="C325" s="26">
        <f>Divisions!L324</f>
        <v>0.5</v>
      </c>
      <c r="D325" s="26">
        <f>Divisions!J324</f>
        <v>3.5</v>
      </c>
      <c r="E325" s="26">
        <f>Divisions!K324</f>
        <v>1</v>
      </c>
      <c r="F325" s="26">
        <f>Divisions!I324</f>
        <v>1</v>
      </c>
      <c r="G325" s="26">
        <f>Divisions!C324</f>
        <v>3</v>
      </c>
      <c r="H325" s="26">
        <f>Divisions!E324</f>
        <v>1</v>
      </c>
      <c r="I325" s="26">
        <f>Divisions!G324</f>
        <v>2</v>
      </c>
      <c r="J325" s="25" t="s">
        <v>43</v>
      </c>
      <c r="K325" s="26">
        <f>Divisions!M324</f>
        <v>1.5</v>
      </c>
      <c r="L325" s="26">
        <f>Divisions!D324</f>
        <v>3</v>
      </c>
      <c r="M325" s="26">
        <f>Divisions!F324</f>
        <v>1</v>
      </c>
      <c r="N325" s="26">
        <f>Divisions!H324</f>
        <v>2.5</v>
      </c>
      <c r="O325" s="27">
        <f t="shared" si="64"/>
        <v>20</v>
      </c>
      <c r="P325" s="28">
        <f>SUM(Divisions!O324:Y324)*2</f>
        <v>9</v>
      </c>
      <c r="Q325" s="28">
        <f t="shared" si="65"/>
        <v>11</v>
      </c>
      <c r="R325" s="38"/>
      <c r="S325" s="38"/>
      <c r="T325" s="117"/>
      <c r="U325" s="38"/>
      <c r="V325" s="38"/>
      <c r="W325" s="38"/>
      <c r="X325" s="38">
        <v>4</v>
      </c>
    </row>
    <row r="326" spans="1:24" ht="15" customHeight="1" x14ac:dyDescent="0.25">
      <c r="A326" s="23">
        <f>IF(O326=O325, IF(P326=P325,"",9),9)</f>
        <v>9</v>
      </c>
      <c r="B326" s="24" t="str">
        <f>Divisions!B330</f>
        <v>244 Brussels 5</v>
      </c>
      <c r="C326" s="26">
        <f>Divisions!K330</f>
        <v>1</v>
      </c>
      <c r="D326" s="26">
        <f>Divisions!G330</f>
        <v>2</v>
      </c>
      <c r="E326" s="26">
        <f>Divisions!I330</f>
        <v>0</v>
      </c>
      <c r="F326" s="26">
        <f>Divisions!E330</f>
        <v>2</v>
      </c>
      <c r="G326" s="26">
        <f>Divisions!D330</f>
        <v>0.5</v>
      </c>
      <c r="H326" s="26">
        <f>Divisions!H330</f>
        <v>1.5</v>
      </c>
      <c r="I326" s="26">
        <f>Divisions!L330</f>
        <v>2</v>
      </c>
      <c r="J326" s="26">
        <f>Divisions!M330</f>
        <v>2.5</v>
      </c>
      <c r="K326" s="133" t="s">
        <v>43</v>
      </c>
      <c r="L326" s="26">
        <f>Divisions!F330</f>
        <v>3</v>
      </c>
      <c r="M326" s="26">
        <f>Divisions!J330</f>
        <v>2.5</v>
      </c>
      <c r="N326" s="26">
        <f>Divisions!C330</f>
        <v>1.5</v>
      </c>
      <c r="O326" s="27">
        <f t="shared" si="64"/>
        <v>18.5</v>
      </c>
      <c r="P326" s="28">
        <f>SUM(Divisions!O330:Y330)*2</f>
        <v>9</v>
      </c>
      <c r="Q326" s="28">
        <f t="shared" si="65"/>
        <v>11</v>
      </c>
      <c r="R326" s="38"/>
      <c r="S326" s="38"/>
      <c r="T326" s="117"/>
      <c r="U326" s="38"/>
      <c r="V326" s="38"/>
      <c r="W326" s="38"/>
      <c r="X326" s="38">
        <v>7</v>
      </c>
    </row>
    <row r="327" spans="1:24" ht="15" customHeight="1" x14ac:dyDescent="0.25">
      <c r="A327" s="23">
        <f>IF(O327=O326, IF(P327=P326,"",10),10)</f>
        <v>10</v>
      </c>
      <c r="B327" s="24" t="str">
        <f>Divisions!B326</f>
        <v>952 Wavre 5</v>
      </c>
      <c r="C327" s="26">
        <f>Divisions!C326</f>
        <v>0</v>
      </c>
      <c r="D327" s="26">
        <f>Divisions!L326</f>
        <v>2</v>
      </c>
      <c r="E327" s="26">
        <f>Divisions!M326</f>
        <v>2</v>
      </c>
      <c r="F327" s="26">
        <f>Divisions!K326</f>
        <v>2</v>
      </c>
      <c r="G327" s="26">
        <f>Divisions!E326</f>
        <v>1.5</v>
      </c>
      <c r="H327" s="26">
        <f>Divisions!G326</f>
        <v>2.5</v>
      </c>
      <c r="I327" s="26">
        <f>Divisions!I326</f>
        <v>4</v>
      </c>
      <c r="J327" s="26">
        <f>Divisions!D326</f>
        <v>1</v>
      </c>
      <c r="K327" s="26">
        <f>Divisions!F326</f>
        <v>1</v>
      </c>
      <c r="L327" s="25" t="s">
        <v>43</v>
      </c>
      <c r="M327" s="26">
        <f>Divisions!H326</f>
        <v>1</v>
      </c>
      <c r="N327" s="26">
        <f>Divisions!J326</f>
        <v>2</v>
      </c>
      <c r="O327" s="27">
        <f t="shared" si="64"/>
        <v>19</v>
      </c>
      <c r="P327" s="28">
        <f>SUM(Divisions!O326:Y326)*2</f>
        <v>8</v>
      </c>
      <c r="Q327" s="28">
        <f t="shared" si="65"/>
        <v>11</v>
      </c>
      <c r="R327" s="38"/>
      <c r="S327" s="38"/>
      <c r="T327" s="117"/>
      <c r="U327" s="38"/>
      <c r="V327" s="38"/>
      <c r="W327" s="38"/>
      <c r="X327" s="38">
        <v>9</v>
      </c>
    </row>
    <row r="328" spans="1:24" ht="15" customHeight="1" x14ac:dyDescent="0.25">
      <c r="A328" s="23">
        <f>IF(O328=O327, IF(P328=P327,"",11),11)</f>
        <v>11</v>
      </c>
      <c r="B328" s="24" t="str">
        <f>Divisions!B328</f>
        <v>961 Braine Echecs 2</v>
      </c>
      <c r="C328" s="26">
        <f>Divisions!E328</f>
        <v>0</v>
      </c>
      <c r="D328" s="26">
        <f>Divisions!C328</f>
        <v>1.5</v>
      </c>
      <c r="E328" s="26">
        <f>Divisions!D328</f>
        <v>1.5</v>
      </c>
      <c r="F328" s="26">
        <f>Divisions!M328</f>
        <v>2.5</v>
      </c>
      <c r="G328" s="26">
        <f>Divisions!G328</f>
        <v>1</v>
      </c>
      <c r="H328" s="26">
        <f>Divisions!I328</f>
        <v>0</v>
      </c>
      <c r="I328" s="26">
        <f>Divisions!K328</f>
        <v>1</v>
      </c>
      <c r="J328" s="26">
        <f>Divisions!F328</f>
        <v>3</v>
      </c>
      <c r="K328" s="26">
        <f>Divisions!J328</f>
        <v>1.5</v>
      </c>
      <c r="L328" s="26">
        <f>Divisions!H328</f>
        <v>3</v>
      </c>
      <c r="M328" s="25" t="s">
        <v>43</v>
      </c>
      <c r="N328" s="26">
        <f>Divisions!L328</f>
        <v>1</v>
      </c>
      <c r="O328" s="27">
        <f t="shared" si="64"/>
        <v>16</v>
      </c>
      <c r="P328" s="28">
        <f>SUM(Divisions!O328:Y328)*2</f>
        <v>6</v>
      </c>
      <c r="Q328" s="28">
        <f t="shared" si="65"/>
        <v>11</v>
      </c>
      <c r="R328" s="38"/>
      <c r="S328" s="38"/>
      <c r="T328" s="117"/>
      <c r="U328" s="38"/>
      <c r="V328" s="38"/>
      <c r="W328" s="38"/>
      <c r="X328" s="38">
        <v>10</v>
      </c>
    </row>
    <row r="329" spans="1:24" ht="15" customHeight="1" thickBot="1" x14ac:dyDescent="0.3">
      <c r="A329" s="29">
        <f>IF(O329=O328, IF(P329=P328,"",12),12)</f>
        <v>12</v>
      </c>
      <c r="B329" s="30" t="str">
        <f>Divisions!B319</f>
        <v>233 DZD Halle 1</v>
      </c>
      <c r="C329" s="31">
        <f>Divisions!G319</f>
        <v>1</v>
      </c>
      <c r="D329" s="31">
        <f>Divisions!E319</f>
        <v>1</v>
      </c>
      <c r="E329" s="31">
        <f>Divisions!F319</f>
        <v>1.5</v>
      </c>
      <c r="F329" s="31">
        <f>Divisions!D319</f>
        <v>1</v>
      </c>
      <c r="G329" s="31">
        <f>Divisions!I319</f>
        <v>1.5</v>
      </c>
      <c r="H329" s="31">
        <f>Divisions!K319</f>
        <v>0.5</v>
      </c>
      <c r="I329" s="31">
        <f>Divisions!M319</f>
        <v>1.5</v>
      </c>
      <c r="J329" s="31">
        <f>Divisions!H319</f>
        <v>1.5</v>
      </c>
      <c r="K329" s="31">
        <f>Divisions!C319</f>
        <v>2.5</v>
      </c>
      <c r="L329" s="31">
        <f>Divisions!J319</f>
        <v>2</v>
      </c>
      <c r="M329" s="31">
        <f>Divisions!L319</f>
        <v>3</v>
      </c>
      <c r="N329" s="32" t="s">
        <v>43</v>
      </c>
      <c r="O329" s="33">
        <f t="shared" si="64"/>
        <v>17</v>
      </c>
      <c r="P329" s="34">
        <f>SUM(Divisions!O319:Y319)*2</f>
        <v>5</v>
      </c>
      <c r="Q329" s="34">
        <f t="shared" si="65"/>
        <v>11</v>
      </c>
      <c r="R329" s="38"/>
      <c r="S329" s="38"/>
      <c r="T329" s="117"/>
      <c r="U329" s="38"/>
      <c r="V329" s="38"/>
      <c r="W329" s="38"/>
      <c r="X329" s="38">
        <v>11</v>
      </c>
    </row>
    <row r="330" spans="1:24" ht="15" customHeight="1" thickTop="1" x14ac:dyDescent="0.25">
      <c r="A330" s="84"/>
      <c r="B330" s="35"/>
      <c r="C330" s="36"/>
      <c r="D330" s="36"/>
      <c r="E330" s="36"/>
      <c r="F330" s="36"/>
      <c r="G330" s="36"/>
      <c r="H330" s="36"/>
      <c r="I330" s="36"/>
      <c r="J330" s="36"/>
      <c r="K330" s="36"/>
      <c r="L330" s="36"/>
      <c r="M330" s="36"/>
      <c r="N330" s="36"/>
      <c r="O330" s="37"/>
      <c r="P330" s="38"/>
      <c r="Q330" s="38"/>
      <c r="R330" s="38"/>
      <c r="S330" s="38"/>
      <c r="T330" s="117"/>
      <c r="U330" s="38"/>
      <c r="V330" s="38"/>
      <c r="W330" s="38"/>
      <c r="X330" s="38"/>
    </row>
    <row r="331" spans="1:24" ht="15" customHeight="1" thickBot="1" x14ac:dyDescent="0.3">
      <c r="A331" s="14"/>
      <c r="B331" s="15" t="str">
        <f>Divisions!$B332</f>
        <v>Afdeling/Division 5H</v>
      </c>
      <c r="C331" s="16"/>
      <c r="D331" s="16"/>
      <c r="E331" s="16"/>
      <c r="F331" s="16"/>
      <c r="G331" s="16"/>
      <c r="H331" s="16"/>
      <c r="I331" s="16"/>
      <c r="J331" s="16"/>
      <c r="K331" s="16"/>
      <c r="L331" s="16"/>
      <c r="M331" s="16"/>
      <c r="N331" s="16"/>
      <c r="O331" s="17"/>
      <c r="P331" s="17"/>
      <c r="Q331" s="17"/>
      <c r="R331" s="17"/>
      <c r="S331" s="17"/>
      <c r="T331" s="115"/>
      <c r="U331" s="17"/>
      <c r="V331" s="17"/>
      <c r="W331" s="17"/>
      <c r="X331" s="17"/>
    </row>
    <row r="332" spans="1:24" ht="15" customHeight="1" thickTop="1" thickBot="1" x14ac:dyDescent="0.3">
      <c r="A332" s="18" t="s">
        <v>39</v>
      </c>
      <c r="B332" s="19" t="s">
        <v>40</v>
      </c>
      <c r="C332" s="20">
        <f t="shared" ref="C332:N332" si="66">MATCH("XX",C333:C344,0)</f>
        <v>1</v>
      </c>
      <c r="D332" s="20">
        <f t="shared" si="66"/>
        <v>2</v>
      </c>
      <c r="E332" s="20">
        <f t="shared" si="66"/>
        <v>3</v>
      </c>
      <c r="F332" s="20">
        <f t="shared" si="66"/>
        <v>4</v>
      </c>
      <c r="G332" s="20">
        <f t="shared" si="66"/>
        <v>5</v>
      </c>
      <c r="H332" s="20">
        <f t="shared" si="66"/>
        <v>6</v>
      </c>
      <c r="I332" s="20">
        <f t="shared" si="66"/>
        <v>7</v>
      </c>
      <c r="J332" s="20">
        <f t="shared" si="66"/>
        <v>8</v>
      </c>
      <c r="K332" s="20">
        <f t="shared" si="66"/>
        <v>9</v>
      </c>
      <c r="L332" s="20">
        <f t="shared" si="66"/>
        <v>10</v>
      </c>
      <c r="M332" s="20">
        <f t="shared" si="66"/>
        <v>11</v>
      </c>
      <c r="N332" s="20">
        <f t="shared" si="66"/>
        <v>12</v>
      </c>
      <c r="O332" s="21" t="s">
        <v>41</v>
      </c>
      <c r="P332" s="22" t="s">
        <v>42</v>
      </c>
      <c r="Q332" s="22" t="s">
        <v>47</v>
      </c>
      <c r="R332" s="43"/>
      <c r="S332" s="43"/>
      <c r="T332" s="116"/>
      <c r="U332" s="43"/>
      <c r="V332" s="43"/>
      <c r="W332" s="43"/>
      <c r="X332" s="43"/>
    </row>
    <row r="333" spans="1:24" ht="15" customHeight="1" x14ac:dyDescent="0.25">
      <c r="A333" s="23">
        <v>1</v>
      </c>
      <c r="B333" s="24" t="str">
        <f>Divisions!B344</f>
        <v>304 Tielt 2</v>
      </c>
      <c r="C333" s="25" t="s">
        <v>43</v>
      </c>
      <c r="D333" s="26">
        <f>Divisions!D344</f>
        <v>2</v>
      </c>
      <c r="E333" s="26">
        <f>Divisions!L344</f>
        <v>2.5</v>
      </c>
      <c r="F333" s="26">
        <f>Divisions!K344</f>
        <v>2</v>
      </c>
      <c r="G333" s="26">
        <f>Divisions!M344</f>
        <v>2.5</v>
      </c>
      <c r="H333" s="26">
        <f>Divisions!J344</f>
        <v>3.5</v>
      </c>
      <c r="I333" s="26">
        <f>Divisions!G344</f>
        <v>3</v>
      </c>
      <c r="J333" s="26">
        <f>Divisions!E344</f>
        <v>2.5</v>
      </c>
      <c r="K333" s="26">
        <f>Divisions!F344</f>
        <v>4</v>
      </c>
      <c r="L333" s="26">
        <f>Divisions!H344</f>
        <v>3</v>
      </c>
      <c r="M333" s="26">
        <f>Divisions!C344</f>
        <v>3.5</v>
      </c>
      <c r="N333" s="26">
        <f>Divisions!I344</f>
        <v>2</v>
      </c>
      <c r="O333" s="27">
        <f t="shared" ref="O333:O344" si="67">SUM(C333:N333)</f>
        <v>30.5</v>
      </c>
      <c r="P333" s="28">
        <f>SUM(Divisions!O344:Y344)*2</f>
        <v>19</v>
      </c>
      <c r="Q333" s="28">
        <f t="shared" ref="Q333:Q344" si="68">COUNT(C333:N333)</f>
        <v>11</v>
      </c>
      <c r="R333" s="38"/>
      <c r="S333" s="38"/>
      <c r="T333" s="117"/>
      <c r="U333" s="38"/>
      <c r="V333" s="38"/>
      <c r="W333" s="38"/>
      <c r="X333" s="38">
        <v>12</v>
      </c>
    </row>
    <row r="334" spans="1:24" ht="15" customHeight="1" x14ac:dyDescent="0.25">
      <c r="A334" s="23">
        <f>IF(O334=O333, IF(P334=P333,"",2),2)</f>
        <v>2</v>
      </c>
      <c r="B334" s="24" t="str">
        <f>Divisions!B336</f>
        <v>436 LSV-Chesspirant 7</v>
      </c>
      <c r="C334" s="26">
        <f>Divisions!D336</f>
        <v>2</v>
      </c>
      <c r="D334" s="25" t="s">
        <v>43</v>
      </c>
      <c r="E334" s="26">
        <f>Divisions!G336</f>
        <v>2.5</v>
      </c>
      <c r="F334" s="26">
        <f>Divisions!C336</f>
        <v>4</v>
      </c>
      <c r="G334" s="26">
        <f>Divisions!E336</f>
        <v>3.5</v>
      </c>
      <c r="H334" s="26">
        <f>Divisions!M336</f>
        <v>2</v>
      </c>
      <c r="I334" s="26">
        <f>Divisions!J336</f>
        <v>2</v>
      </c>
      <c r="J334" s="26">
        <f>Divisions!H336</f>
        <v>4</v>
      </c>
      <c r="K334" s="26">
        <f>Divisions!I336</f>
        <v>3.5</v>
      </c>
      <c r="L334" s="26">
        <f>Divisions!K336</f>
        <v>2.5</v>
      </c>
      <c r="M334" s="26">
        <f>Divisions!F336</f>
        <v>2</v>
      </c>
      <c r="N334" s="26">
        <f>Divisions!L336</f>
        <v>4</v>
      </c>
      <c r="O334" s="27">
        <f t="shared" si="67"/>
        <v>32</v>
      </c>
      <c r="P334" s="28">
        <f>SUM(Divisions!O336:Y336)*2</f>
        <v>18</v>
      </c>
      <c r="Q334" s="28">
        <f t="shared" si="68"/>
        <v>11</v>
      </c>
      <c r="R334" s="38"/>
      <c r="S334" s="38"/>
      <c r="T334" s="117"/>
      <c r="U334" s="38"/>
      <c r="V334" s="38"/>
      <c r="W334" s="38"/>
      <c r="X334" s="38">
        <v>10</v>
      </c>
    </row>
    <row r="335" spans="1:24" ht="15" customHeight="1" x14ac:dyDescent="0.25">
      <c r="A335" s="23">
        <f>IF(O335=O334, IF(P335=P334,"",3),3)</f>
        <v>3</v>
      </c>
      <c r="B335" s="24" t="str">
        <f>Divisions!B345</f>
        <v>422 MSV 4</v>
      </c>
      <c r="C335" s="26">
        <f>Divisions!L345</f>
        <v>1.5</v>
      </c>
      <c r="D335" s="26">
        <f>Divisions!G345</f>
        <v>1.5</v>
      </c>
      <c r="E335" s="25" t="s">
        <v>43</v>
      </c>
      <c r="F335" s="26">
        <f>Divisions!J345</f>
        <v>1.5</v>
      </c>
      <c r="G335" s="26">
        <f>Divisions!C345</f>
        <v>2.5</v>
      </c>
      <c r="H335" s="26">
        <f>Divisions!H345</f>
        <v>3</v>
      </c>
      <c r="I335" s="26">
        <f>Divisions!M345</f>
        <v>3</v>
      </c>
      <c r="J335" s="26">
        <f>Divisions!I345</f>
        <v>1</v>
      </c>
      <c r="K335" s="26">
        <f>Divisions!K345</f>
        <v>3</v>
      </c>
      <c r="L335" s="26">
        <f>Divisions!D345</f>
        <v>2.5</v>
      </c>
      <c r="M335" s="26">
        <f>Divisions!E345</f>
        <v>3</v>
      </c>
      <c r="N335" s="26">
        <f>Divisions!F345</f>
        <v>3</v>
      </c>
      <c r="O335" s="27">
        <f t="shared" si="67"/>
        <v>25.5</v>
      </c>
      <c r="P335" s="28">
        <f>SUM(Divisions!O345:Y345)*2</f>
        <v>14</v>
      </c>
      <c r="Q335" s="28">
        <f t="shared" si="68"/>
        <v>11</v>
      </c>
      <c r="R335" s="38"/>
      <c r="S335" s="38"/>
      <c r="T335" s="117"/>
      <c r="U335" s="38"/>
      <c r="V335" s="38"/>
      <c r="W335" s="38"/>
      <c r="X335" s="38">
        <v>9</v>
      </c>
    </row>
    <row r="336" spans="1:24" ht="15" customHeight="1" x14ac:dyDescent="0.25">
      <c r="A336" s="23">
        <f>IF(O336=O335, IF(P336=P335,"",4),4)</f>
        <v>4</v>
      </c>
      <c r="B336" s="24" t="str">
        <f>Divisions!B343</f>
        <v>301 KOSK Oostende 5</v>
      </c>
      <c r="C336" s="26">
        <f>Divisions!K343</f>
        <v>2</v>
      </c>
      <c r="D336" s="26">
        <f>Divisions!C343</f>
        <v>0</v>
      </c>
      <c r="E336" s="26">
        <f>Divisions!J343</f>
        <v>2.5</v>
      </c>
      <c r="F336" s="25" t="s">
        <v>43</v>
      </c>
      <c r="G336" s="26">
        <f>Divisions!L343</f>
        <v>0.5</v>
      </c>
      <c r="H336" s="26">
        <f>Divisions!I343</f>
        <v>1.5</v>
      </c>
      <c r="I336" s="26">
        <f>Divisions!F343</f>
        <v>2.5</v>
      </c>
      <c r="J336" s="26">
        <f>Divisions!D343</f>
        <v>2.5</v>
      </c>
      <c r="K336" s="26">
        <f>Divisions!E343</f>
        <v>2.5</v>
      </c>
      <c r="L336" s="26">
        <f>Divisions!G343</f>
        <v>2</v>
      </c>
      <c r="M336" s="26">
        <f>Divisions!M343</f>
        <v>2.5</v>
      </c>
      <c r="N336" s="26">
        <f>Divisions!H343</f>
        <v>2.5</v>
      </c>
      <c r="O336" s="27">
        <f t="shared" si="67"/>
        <v>21</v>
      </c>
      <c r="P336" s="28">
        <f>SUM(Divisions!O343:Y343)*2</f>
        <v>14</v>
      </c>
      <c r="Q336" s="28">
        <f t="shared" si="68"/>
        <v>11</v>
      </c>
      <c r="R336" s="38"/>
      <c r="S336" s="38"/>
      <c r="T336" s="117"/>
      <c r="U336" s="38"/>
      <c r="V336" s="38"/>
      <c r="W336" s="38"/>
      <c r="X336" s="38">
        <v>2</v>
      </c>
    </row>
    <row r="337" spans="1:24" ht="15" customHeight="1" x14ac:dyDescent="0.25">
      <c r="A337" s="23">
        <f>IF(O337=O336, IF(P337=P336,"",5),5)</f>
        <v>5</v>
      </c>
      <c r="B337" s="24" t="str">
        <f>Divisions!B334</f>
        <v>303 KBSK Brugge 6</v>
      </c>
      <c r="C337" s="26">
        <f>Divisions!M334</f>
        <v>1.5</v>
      </c>
      <c r="D337" s="26">
        <f>Divisions!E334</f>
        <v>0.5</v>
      </c>
      <c r="E337" s="26">
        <f>Divisions!C334</f>
        <v>1.5</v>
      </c>
      <c r="F337" s="26">
        <f>Divisions!L334</f>
        <v>3.5</v>
      </c>
      <c r="G337" s="25" t="s">
        <v>43</v>
      </c>
      <c r="H337" s="26">
        <f>Divisions!K334</f>
        <v>1.5</v>
      </c>
      <c r="I337" s="26">
        <f>Divisions!H334</f>
        <v>2.5</v>
      </c>
      <c r="J337" s="26">
        <f>Divisions!F334</f>
        <v>3</v>
      </c>
      <c r="K337" s="26">
        <f>Divisions!G334</f>
        <v>2</v>
      </c>
      <c r="L337" s="26">
        <f>Divisions!I334</f>
        <v>3</v>
      </c>
      <c r="M337" s="26">
        <f>Divisions!D334</f>
        <v>2.5</v>
      </c>
      <c r="N337" s="26">
        <f>Divisions!J334</f>
        <v>4</v>
      </c>
      <c r="O337" s="27">
        <f t="shared" si="67"/>
        <v>25.5</v>
      </c>
      <c r="P337" s="28">
        <f>SUM(Divisions!O334:Y334)*2</f>
        <v>13</v>
      </c>
      <c r="Q337" s="28">
        <f t="shared" si="68"/>
        <v>11</v>
      </c>
      <c r="R337" s="38"/>
      <c r="S337" s="38"/>
      <c r="T337" s="117"/>
      <c r="U337" s="38"/>
      <c r="V337" s="38"/>
      <c r="W337" s="38"/>
      <c r="X337" s="38">
        <v>4</v>
      </c>
    </row>
    <row r="338" spans="1:24" ht="15" customHeight="1" x14ac:dyDescent="0.25">
      <c r="A338" s="23">
        <f>IF(O338=O337, IF(P338=P337,"",6),6)</f>
        <v>6</v>
      </c>
      <c r="B338" s="24" t="str">
        <f>Divisions!B342</f>
        <v>430 Landegem 4</v>
      </c>
      <c r="C338" s="26">
        <f>Divisions!J342</f>
        <v>0.5</v>
      </c>
      <c r="D338" s="26">
        <f>Divisions!M342</f>
        <v>2</v>
      </c>
      <c r="E338" s="26">
        <f>Divisions!H342</f>
        <v>1</v>
      </c>
      <c r="F338" s="26">
        <f>Divisions!I342</f>
        <v>2.5</v>
      </c>
      <c r="G338" s="26">
        <f>Divisions!K342</f>
        <v>2.5</v>
      </c>
      <c r="H338" s="133" t="s">
        <v>43</v>
      </c>
      <c r="I338" s="26">
        <f>Divisions!E342</f>
        <v>1.5</v>
      </c>
      <c r="J338" s="26">
        <f>Divisions!C342</f>
        <v>2</v>
      </c>
      <c r="K338" s="26">
        <f>Divisions!D342</f>
        <v>3</v>
      </c>
      <c r="L338" s="26">
        <f>Divisions!F342</f>
        <v>2</v>
      </c>
      <c r="M338" s="26">
        <f>Divisions!L342</f>
        <v>3.5</v>
      </c>
      <c r="N338" s="26">
        <f>Divisions!G342</f>
        <v>4</v>
      </c>
      <c r="O338" s="27">
        <f t="shared" si="67"/>
        <v>24.5</v>
      </c>
      <c r="P338" s="28">
        <f>SUM(Divisions!O342:Y342)*2</f>
        <v>13</v>
      </c>
      <c r="Q338" s="28">
        <f t="shared" si="68"/>
        <v>11</v>
      </c>
      <c r="R338" s="38"/>
      <c r="S338" s="38"/>
      <c r="T338" s="117"/>
      <c r="U338" s="38"/>
      <c r="V338" s="38"/>
      <c r="W338" s="38"/>
      <c r="X338" s="38">
        <v>11</v>
      </c>
    </row>
    <row r="339" spans="1:24" ht="15" customHeight="1" x14ac:dyDescent="0.25">
      <c r="A339" s="23">
        <f>IF(O339=O338, IF(P339=P338,"",7),7)</f>
        <v>7</v>
      </c>
      <c r="B339" s="24" t="str">
        <f>Divisions!B339</f>
        <v>307 Bredene 2</v>
      </c>
      <c r="C339" s="26">
        <f>Divisions!G339</f>
        <v>1</v>
      </c>
      <c r="D339" s="26">
        <f>Divisions!J339</f>
        <v>2</v>
      </c>
      <c r="E339" s="26">
        <f>Divisions!M339</f>
        <v>1</v>
      </c>
      <c r="F339" s="26">
        <f>Divisions!F339</f>
        <v>1.5</v>
      </c>
      <c r="G339" s="26">
        <f>Divisions!H339</f>
        <v>1.5</v>
      </c>
      <c r="H339" s="26">
        <f>Divisions!E339</f>
        <v>2.5</v>
      </c>
      <c r="I339" s="25" t="s">
        <v>43</v>
      </c>
      <c r="J339" s="26">
        <f>Divisions!K339</f>
        <v>2</v>
      </c>
      <c r="K339" s="26">
        <f>Divisions!L339</f>
        <v>3</v>
      </c>
      <c r="L339" s="26">
        <f>Divisions!C339</f>
        <v>3.5</v>
      </c>
      <c r="M339" s="26">
        <f>Divisions!I339</f>
        <v>2.5</v>
      </c>
      <c r="N339" s="26">
        <f>Divisions!D339</f>
        <v>3</v>
      </c>
      <c r="O339" s="27">
        <f t="shared" si="67"/>
        <v>23.5</v>
      </c>
      <c r="P339" s="28">
        <f>SUM(Divisions!O339:Y339)*2</f>
        <v>12</v>
      </c>
      <c r="Q339" s="28">
        <f t="shared" si="68"/>
        <v>11</v>
      </c>
      <c r="R339" s="38"/>
      <c r="S339" s="38"/>
      <c r="T339" s="117"/>
      <c r="U339" s="38"/>
      <c r="V339" s="38"/>
      <c r="W339" s="38"/>
      <c r="X339" s="38">
        <v>8</v>
      </c>
    </row>
    <row r="340" spans="1:24" ht="15" customHeight="1" x14ac:dyDescent="0.25">
      <c r="A340" s="23">
        <f>IF(O340=O339, IF(P340=P339,"",8),8)</f>
        <v>8</v>
      </c>
      <c r="B340" s="24" t="str">
        <f>Divisions!B337</f>
        <v>351 Knokke 1</v>
      </c>
      <c r="C340" s="26">
        <f>Divisions!E337</f>
        <v>1.5</v>
      </c>
      <c r="D340" s="26">
        <f>Divisions!H337</f>
        <v>0</v>
      </c>
      <c r="E340" s="26">
        <f>Divisions!I337</f>
        <v>3</v>
      </c>
      <c r="F340" s="26">
        <f>Divisions!D337</f>
        <v>1.5</v>
      </c>
      <c r="G340" s="26">
        <f>Divisions!F337</f>
        <v>1</v>
      </c>
      <c r="H340" s="26">
        <f>Divisions!C337</f>
        <v>2</v>
      </c>
      <c r="I340" s="26">
        <f>Divisions!K337</f>
        <v>2</v>
      </c>
      <c r="J340" s="25" t="s">
        <v>43</v>
      </c>
      <c r="K340" s="26">
        <f>Divisions!J337</f>
        <v>2</v>
      </c>
      <c r="L340" s="26">
        <f>Divisions!L337</f>
        <v>3</v>
      </c>
      <c r="M340" s="26">
        <f>Divisions!G337</f>
        <v>3</v>
      </c>
      <c r="N340" s="26">
        <f>Divisions!M337</f>
        <v>4</v>
      </c>
      <c r="O340" s="27">
        <f t="shared" si="67"/>
        <v>23</v>
      </c>
      <c r="P340" s="28">
        <f>SUM(Divisions!O337:Y337)*2</f>
        <v>11</v>
      </c>
      <c r="Q340" s="28">
        <f t="shared" si="68"/>
        <v>11</v>
      </c>
      <c r="R340" s="38"/>
      <c r="S340" s="38"/>
      <c r="T340" s="117"/>
      <c r="U340" s="38"/>
      <c r="V340" s="38"/>
      <c r="W340" s="38"/>
      <c r="X340" s="38">
        <v>1</v>
      </c>
    </row>
    <row r="341" spans="1:24" ht="15" customHeight="1" x14ac:dyDescent="0.25">
      <c r="A341" s="23">
        <f>IF(O341=O340, IF(P341=P340,"",9),9)</f>
        <v>9</v>
      </c>
      <c r="B341" s="24" t="str">
        <f>Divisions!B338</f>
        <v>401 KGSRL 15</v>
      </c>
      <c r="C341" s="26">
        <f>Divisions!F338</f>
        <v>0</v>
      </c>
      <c r="D341" s="26">
        <f>Divisions!I338</f>
        <v>0.5</v>
      </c>
      <c r="E341" s="26">
        <f>Divisions!K338</f>
        <v>1</v>
      </c>
      <c r="F341" s="26">
        <f>Divisions!E338</f>
        <v>1.5</v>
      </c>
      <c r="G341" s="26">
        <f>Divisions!G338</f>
        <v>2</v>
      </c>
      <c r="H341" s="26">
        <f>Divisions!D338</f>
        <v>1</v>
      </c>
      <c r="I341" s="26">
        <f>Divisions!L338</f>
        <v>1</v>
      </c>
      <c r="J341" s="26">
        <f>Divisions!J338</f>
        <v>2</v>
      </c>
      <c r="K341" s="25" t="s">
        <v>43</v>
      </c>
      <c r="L341" s="26">
        <f>Divisions!M338</f>
        <v>3.5</v>
      </c>
      <c r="M341" s="26">
        <f>Divisions!H338</f>
        <v>2.5</v>
      </c>
      <c r="N341" s="26">
        <f>Divisions!C338</f>
        <v>3</v>
      </c>
      <c r="O341" s="27">
        <f t="shared" si="67"/>
        <v>18</v>
      </c>
      <c r="P341" s="28">
        <f>SUM(Divisions!O338:Y338)*2</f>
        <v>8</v>
      </c>
      <c r="Q341" s="28">
        <f t="shared" si="68"/>
        <v>11</v>
      </c>
      <c r="R341" s="38"/>
      <c r="S341" s="38"/>
      <c r="T341" s="117"/>
      <c r="U341" s="38"/>
      <c r="V341" s="38"/>
      <c r="W341" s="38"/>
      <c r="X341" s="38">
        <v>6</v>
      </c>
    </row>
    <row r="342" spans="1:24" ht="15" customHeight="1" x14ac:dyDescent="0.25">
      <c r="A342" s="23">
        <f>IF(O342=O341, IF(P342=P341,"",10),10)</f>
        <v>10</v>
      </c>
      <c r="B342" s="24" t="str">
        <f>Divisions!B340</f>
        <v>340 Izegem 3</v>
      </c>
      <c r="C342" s="26">
        <f>Divisions!H340</f>
        <v>1</v>
      </c>
      <c r="D342" s="26">
        <f>Divisions!K340</f>
        <v>1.5</v>
      </c>
      <c r="E342" s="26">
        <f>Divisions!D340</f>
        <v>1.5</v>
      </c>
      <c r="F342" s="26">
        <f>Divisions!G340</f>
        <v>2</v>
      </c>
      <c r="G342" s="26">
        <f>Divisions!I340</f>
        <v>1</v>
      </c>
      <c r="H342" s="26">
        <f>Divisions!F340</f>
        <v>2</v>
      </c>
      <c r="I342" s="26">
        <f>Divisions!C340</f>
        <v>0.5</v>
      </c>
      <c r="J342" s="26">
        <f>Divisions!L340</f>
        <v>1</v>
      </c>
      <c r="K342" s="26">
        <f>Divisions!M340</f>
        <v>0.5</v>
      </c>
      <c r="L342" s="25" t="s">
        <v>43</v>
      </c>
      <c r="M342" s="26">
        <f>Divisions!J340</f>
        <v>3</v>
      </c>
      <c r="N342" s="26">
        <f>Divisions!E340</f>
        <v>2</v>
      </c>
      <c r="O342" s="27">
        <f t="shared" si="67"/>
        <v>16</v>
      </c>
      <c r="P342" s="28">
        <f>SUM(Divisions!O340:Y340)*2</f>
        <v>5</v>
      </c>
      <c r="Q342" s="28">
        <f t="shared" si="68"/>
        <v>11</v>
      </c>
      <c r="R342" s="38"/>
      <c r="S342" s="38"/>
      <c r="T342" s="117"/>
      <c r="U342" s="38"/>
      <c r="V342" s="38"/>
      <c r="W342" s="38"/>
      <c r="X342" s="38">
        <v>3</v>
      </c>
    </row>
    <row r="343" spans="1:24" ht="15" customHeight="1" x14ac:dyDescent="0.25">
      <c r="A343" s="23">
        <f>IF(O343=O342, IF(P343=P342,"",11),11)</f>
        <v>11</v>
      </c>
      <c r="B343" s="24" t="str">
        <f>Divisions!B335</f>
        <v>322 KVSK Veurne 1</v>
      </c>
      <c r="C343" s="26">
        <f>Divisions!C335</f>
        <v>0.5</v>
      </c>
      <c r="D343" s="26">
        <f>Divisions!F335</f>
        <v>2</v>
      </c>
      <c r="E343" s="26">
        <f>Divisions!E335</f>
        <v>1</v>
      </c>
      <c r="F343" s="26">
        <f>Divisions!M335</f>
        <v>1.5</v>
      </c>
      <c r="G343" s="26">
        <f>Divisions!D335</f>
        <v>1.5</v>
      </c>
      <c r="H343" s="26">
        <f>Divisions!L335</f>
        <v>0.5</v>
      </c>
      <c r="I343" s="26">
        <f>Divisions!I335</f>
        <v>1.5</v>
      </c>
      <c r="J343" s="26">
        <f>Divisions!G335</f>
        <v>1</v>
      </c>
      <c r="K343" s="26">
        <f>Divisions!H335</f>
        <v>1.5</v>
      </c>
      <c r="L343" s="26">
        <f>Divisions!J335</f>
        <v>1</v>
      </c>
      <c r="M343" s="25" t="s">
        <v>43</v>
      </c>
      <c r="N343" s="26">
        <f>Divisions!K335</f>
        <v>2.5</v>
      </c>
      <c r="O343" s="27">
        <f t="shared" si="67"/>
        <v>14.5</v>
      </c>
      <c r="P343" s="28">
        <f>SUM(Divisions!O335:Y335)*2</f>
        <v>3</v>
      </c>
      <c r="Q343" s="28">
        <f t="shared" si="68"/>
        <v>11</v>
      </c>
      <c r="R343" s="38"/>
      <c r="S343" s="38"/>
      <c r="T343" s="117"/>
      <c r="U343" s="38"/>
      <c r="V343" s="38"/>
      <c r="W343" s="38"/>
      <c r="X343" s="38">
        <v>7</v>
      </c>
    </row>
    <row r="344" spans="1:24" ht="15" customHeight="1" thickBot="1" x14ac:dyDescent="0.3">
      <c r="A344" s="29">
        <f>IF(O344=O343, IF(P344=P343,"",12),12)</f>
        <v>12</v>
      </c>
      <c r="B344" s="30" t="str">
        <f>Divisions!B341</f>
        <v>475 Rapid Aalter 2</v>
      </c>
      <c r="C344" s="31">
        <f>Divisions!I341</f>
        <v>2</v>
      </c>
      <c r="D344" s="31">
        <f>Divisions!L341</f>
        <v>0</v>
      </c>
      <c r="E344" s="31">
        <f>Divisions!F341</f>
        <v>1</v>
      </c>
      <c r="F344" s="31">
        <f>Divisions!H341</f>
        <v>1.5</v>
      </c>
      <c r="G344" s="31">
        <f>Divisions!J341</f>
        <v>0</v>
      </c>
      <c r="H344" s="31">
        <f>Divisions!G341</f>
        <v>0</v>
      </c>
      <c r="I344" s="31">
        <f>Divisions!D341</f>
        <v>1</v>
      </c>
      <c r="J344" s="31">
        <f>Divisions!M341</f>
        <v>0</v>
      </c>
      <c r="K344" s="31">
        <f>Divisions!C341</f>
        <v>1</v>
      </c>
      <c r="L344" s="31">
        <f>Divisions!E341</f>
        <v>2</v>
      </c>
      <c r="M344" s="31">
        <f>Divisions!K341</f>
        <v>1.5</v>
      </c>
      <c r="N344" s="32" t="s">
        <v>43</v>
      </c>
      <c r="O344" s="33">
        <f t="shared" si="67"/>
        <v>10</v>
      </c>
      <c r="P344" s="34">
        <f>SUM(Divisions!O341:Y341)*2</f>
        <v>2</v>
      </c>
      <c r="Q344" s="34">
        <f t="shared" si="68"/>
        <v>11</v>
      </c>
      <c r="R344" s="38"/>
      <c r="S344" s="38"/>
      <c r="T344" s="117"/>
      <c r="U344" s="38"/>
      <c r="V344" s="38"/>
      <c r="W344" s="38"/>
      <c r="X344" s="38">
        <v>5</v>
      </c>
    </row>
    <row r="345" spans="1:24" ht="15" customHeight="1" thickTop="1" x14ac:dyDescent="0.25">
      <c r="A345" s="84"/>
      <c r="B345" s="35"/>
      <c r="C345" s="36"/>
      <c r="D345" s="36"/>
      <c r="E345" s="36"/>
      <c r="F345" s="36"/>
      <c r="G345" s="36"/>
      <c r="H345" s="36"/>
      <c r="I345" s="36"/>
      <c r="J345" s="36"/>
      <c r="K345" s="36"/>
      <c r="L345" s="36"/>
      <c r="M345" s="36"/>
      <c r="N345" s="36"/>
      <c r="O345" s="37"/>
      <c r="P345" s="38"/>
      <c r="Q345" s="38"/>
      <c r="R345" s="38"/>
      <c r="S345" s="38"/>
      <c r="T345" s="117"/>
      <c r="U345" s="38"/>
      <c r="V345" s="38"/>
      <c r="W345" s="38"/>
      <c r="X345" s="38"/>
    </row>
    <row r="346" spans="1:24" ht="15" customHeight="1" thickBot="1" x14ac:dyDescent="0.3">
      <c r="A346" s="14"/>
      <c r="B346" s="15" t="str">
        <f>Divisions!$B347</f>
        <v>Afdeling/Division 5I</v>
      </c>
      <c r="C346" s="16"/>
      <c r="D346" s="16"/>
      <c r="E346" s="16"/>
      <c r="F346" s="16"/>
      <c r="G346" s="16"/>
      <c r="H346" s="16"/>
      <c r="I346" s="16"/>
      <c r="J346" s="16"/>
      <c r="K346" s="16"/>
      <c r="L346" s="16"/>
      <c r="M346" s="16"/>
      <c r="N346" s="16"/>
      <c r="O346" s="17"/>
      <c r="P346" s="17"/>
      <c r="Q346" s="17"/>
      <c r="R346" s="17"/>
      <c r="S346" s="17"/>
      <c r="T346" s="115"/>
      <c r="U346" s="17"/>
      <c r="V346" s="17"/>
      <c r="W346" s="17"/>
      <c r="X346" s="17"/>
    </row>
    <row r="347" spans="1:24" ht="15" customHeight="1" thickTop="1" thickBot="1" x14ac:dyDescent="0.3">
      <c r="A347" s="18" t="s">
        <v>39</v>
      </c>
      <c r="B347" s="19" t="s">
        <v>40</v>
      </c>
      <c r="C347" s="20">
        <f t="shared" ref="C347:N347" si="69">MATCH("XX",C348:C359,0)</f>
        <v>1</v>
      </c>
      <c r="D347" s="20">
        <f t="shared" si="69"/>
        <v>2</v>
      </c>
      <c r="E347" s="20">
        <f t="shared" si="69"/>
        <v>3</v>
      </c>
      <c r="F347" s="20">
        <f t="shared" si="69"/>
        <v>4</v>
      </c>
      <c r="G347" s="20">
        <f t="shared" si="69"/>
        <v>5</v>
      </c>
      <c r="H347" s="20">
        <f t="shared" si="69"/>
        <v>6</v>
      </c>
      <c r="I347" s="20">
        <f t="shared" si="69"/>
        <v>7</v>
      </c>
      <c r="J347" s="20">
        <f t="shared" si="69"/>
        <v>8</v>
      </c>
      <c r="K347" s="20">
        <f t="shared" si="69"/>
        <v>9</v>
      </c>
      <c r="L347" s="20">
        <f t="shared" si="69"/>
        <v>10</v>
      </c>
      <c r="M347" s="20">
        <f t="shared" si="69"/>
        <v>11</v>
      </c>
      <c r="N347" s="20">
        <f t="shared" si="69"/>
        <v>12</v>
      </c>
      <c r="O347" s="21" t="s">
        <v>41</v>
      </c>
      <c r="P347" s="22" t="s">
        <v>42</v>
      </c>
      <c r="Q347" s="22" t="s">
        <v>47</v>
      </c>
      <c r="R347" s="43"/>
      <c r="S347" s="43"/>
      <c r="T347" s="116"/>
      <c r="U347" s="43"/>
      <c r="V347" s="43"/>
      <c r="W347" s="43"/>
      <c r="X347" s="43"/>
    </row>
    <row r="348" spans="1:24" ht="15" customHeight="1" x14ac:dyDescent="0.25">
      <c r="A348" s="23">
        <v>1</v>
      </c>
      <c r="B348" s="24" t="str">
        <f>Divisions!B354</f>
        <v>541 Leuze-en-Hainaut 3</v>
      </c>
      <c r="C348" s="25" t="s">
        <v>43</v>
      </c>
      <c r="D348" s="26">
        <f>Divisions!D354</f>
        <v>4</v>
      </c>
      <c r="E348" s="26">
        <f>Divisions!J354</f>
        <v>3.5</v>
      </c>
      <c r="F348" s="26">
        <f>Divisions!F354</f>
        <v>2</v>
      </c>
      <c r="G348" s="26">
        <f>Divisions!C354</f>
        <v>4</v>
      </c>
      <c r="H348" s="26">
        <f>Divisions!M354</f>
        <v>2</v>
      </c>
      <c r="I348" s="26">
        <f>Divisions!K354</f>
        <v>2.5</v>
      </c>
      <c r="J348" s="26">
        <f>Divisions!G354</f>
        <v>3</v>
      </c>
      <c r="K348" s="26">
        <f>Divisions!H354</f>
        <v>2.5</v>
      </c>
      <c r="L348" s="26">
        <f>Divisions!I354</f>
        <v>2.5</v>
      </c>
      <c r="M348" s="26">
        <f>Divisions!E354</f>
        <v>2.5</v>
      </c>
      <c r="N348" s="26" t="str">
        <f>Divisions!L354</f>
        <v/>
      </c>
      <c r="O348" s="27">
        <f t="shared" ref="O348:O359" si="70">SUM(C348:N348)</f>
        <v>28.5</v>
      </c>
      <c r="P348" s="28">
        <f>SUM(Divisions!O354:Y354)*2</f>
        <v>18</v>
      </c>
      <c r="Q348" s="28">
        <f t="shared" ref="Q348:Q359" si="71">COUNT(C348:N348)</f>
        <v>10</v>
      </c>
      <c r="R348" s="38"/>
      <c r="S348" s="38"/>
      <c r="T348" s="117"/>
      <c r="U348" s="38"/>
      <c r="V348" s="38"/>
      <c r="W348" s="38"/>
      <c r="X348" s="38">
        <v>8</v>
      </c>
    </row>
    <row r="349" spans="1:24" ht="15" customHeight="1" x14ac:dyDescent="0.25">
      <c r="A349" s="23">
        <f>IF(O349=O348, IF(P349=P348,"",2),2)</f>
        <v>2</v>
      </c>
      <c r="B349" s="24" t="str">
        <f>Divisions!B356</f>
        <v>547 Ren. Binche 1</v>
      </c>
      <c r="C349" s="26">
        <f>Divisions!D356</f>
        <v>0</v>
      </c>
      <c r="D349" s="133" t="s">
        <v>43</v>
      </c>
      <c r="E349" s="26">
        <f>Divisions!L356</f>
        <v>2</v>
      </c>
      <c r="F349" s="26">
        <f>Divisions!H356</f>
        <v>3.5</v>
      </c>
      <c r="G349" s="26">
        <f>Divisions!E356</f>
        <v>3</v>
      </c>
      <c r="H349" s="26">
        <f>Divisions!F356</f>
        <v>4</v>
      </c>
      <c r="I349" s="26">
        <f>Divisions!M356</f>
        <v>3.5</v>
      </c>
      <c r="J349" s="26">
        <f>Divisions!I356</f>
        <v>3</v>
      </c>
      <c r="K349" s="26">
        <f>Divisions!J356</f>
        <v>3.5</v>
      </c>
      <c r="L349" s="26">
        <f>Divisions!K356</f>
        <v>3.5</v>
      </c>
      <c r="M349" s="26">
        <f>Divisions!G356</f>
        <v>3.5</v>
      </c>
      <c r="N349" s="26" t="str">
        <f>Divisions!C356</f>
        <v/>
      </c>
      <c r="O349" s="27">
        <f t="shared" si="70"/>
        <v>29.5</v>
      </c>
      <c r="P349" s="28">
        <f>SUM(Divisions!O356:Y356)*2</f>
        <v>17</v>
      </c>
      <c r="Q349" s="28">
        <f t="shared" si="71"/>
        <v>10</v>
      </c>
      <c r="R349" s="38"/>
      <c r="S349" s="38"/>
      <c r="T349" s="117"/>
      <c r="U349" s="38"/>
      <c r="V349" s="38"/>
      <c r="W349" s="38"/>
      <c r="X349" s="38">
        <v>11</v>
      </c>
    </row>
    <row r="350" spans="1:24" ht="15" customHeight="1" x14ac:dyDescent="0.25">
      <c r="A350" s="23">
        <f>IF(O350=O349, IF(P350=P349,"",3),3)</f>
        <v>3</v>
      </c>
      <c r="B350" s="24" t="str">
        <f>Divisions!B351</f>
        <v>909 Philippeville 2</v>
      </c>
      <c r="C350" s="26">
        <f>Divisions!J351</f>
        <v>0.5</v>
      </c>
      <c r="D350" s="26">
        <f>Divisions!L351</f>
        <v>2</v>
      </c>
      <c r="E350" s="25" t="s">
        <v>43</v>
      </c>
      <c r="F350" s="26">
        <f>Divisions!C351</f>
        <v>3.5</v>
      </c>
      <c r="G350" s="26">
        <f>Divisions!K351</f>
        <v>4</v>
      </c>
      <c r="H350" s="26">
        <f>Divisions!G351</f>
        <v>1.5</v>
      </c>
      <c r="I350" s="26">
        <f>Divisions!H351</f>
        <v>3.5</v>
      </c>
      <c r="J350" s="26">
        <f>Divisions!D351</f>
        <v>2.5</v>
      </c>
      <c r="K350" s="26">
        <f>Divisions!E351</f>
        <v>3</v>
      </c>
      <c r="L350" s="26">
        <f>Divisions!F351</f>
        <v>3</v>
      </c>
      <c r="M350" s="26">
        <f>Divisions!M351</f>
        <v>3.5</v>
      </c>
      <c r="N350" s="26" t="str">
        <f>Divisions!I351</f>
        <v/>
      </c>
      <c r="O350" s="27">
        <f t="shared" si="70"/>
        <v>27</v>
      </c>
      <c r="P350" s="28">
        <f>SUM(Divisions!O351:Y351)*2</f>
        <v>15</v>
      </c>
      <c r="Q350" s="28">
        <f t="shared" si="71"/>
        <v>10</v>
      </c>
      <c r="R350" s="38"/>
      <c r="S350" s="38"/>
      <c r="T350" s="117"/>
      <c r="U350" s="38"/>
      <c r="V350" s="38"/>
      <c r="W350" s="38"/>
      <c r="X350" s="38">
        <v>4</v>
      </c>
    </row>
    <row r="351" spans="1:24" ht="15" customHeight="1" x14ac:dyDescent="0.25">
      <c r="A351" s="23">
        <f>IF(O351=O350, IF(P351=P350,"",4),4)</f>
        <v>4</v>
      </c>
      <c r="B351" s="24" t="str">
        <f>Divisions!B358</f>
        <v>953 Nivelles 1</v>
      </c>
      <c r="C351" s="26">
        <f>Divisions!F358</f>
        <v>2</v>
      </c>
      <c r="D351" s="26">
        <f>Divisions!H358</f>
        <v>0.5</v>
      </c>
      <c r="E351" s="26">
        <f>Divisions!C358</f>
        <v>0.5</v>
      </c>
      <c r="F351" s="25" t="s">
        <v>43</v>
      </c>
      <c r="G351" s="26">
        <f>Divisions!G358</f>
        <v>0.5</v>
      </c>
      <c r="H351" s="26">
        <f>Divisions!J358</f>
        <v>3</v>
      </c>
      <c r="I351" s="26">
        <f>Divisions!D358</f>
        <v>3</v>
      </c>
      <c r="J351" s="26">
        <f>Divisions!K358</f>
        <v>4</v>
      </c>
      <c r="K351" s="26">
        <f>Divisions!L358</f>
        <v>3</v>
      </c>
      <c r="L351" s="26">
        <f>Divisions!M358</f>
        <v>3.5</v>
      </c>
      <c r="M351" s="26">
        <f>Divisions!I358</f>
        <v>3</v>
      </c>
      <c r="N351" s="26" t="str">
        <f>Divisions!E358</f>
        <v/>
      </c>
      <c r="O351" s="27">
        <f t="shared" si="70"/>
        <v>23</v>
      </c>
      <c r="P351" s="28">
        <f>SUM(Divisions!O358:Y358)*2</f>
        <v>13</v>
      </c>
      <c r="Q351" s="28">
        <f t="shared" si="71"/>
        <v>10</v>
      </c>
      <c r="R351" s="38"/>
      <c r="S351" s="38"/>
      <c r="T351" s="117"/>
      <c r="U351" s="38"/>
      <c r="V351" s="38"/>
      <c r="W351" s="38"/>
      <c r="X351" s="38">
        <v>2</v>
      </c>
    </row>
    <row r="352" spans="1:24" ht="15" customHeight="1" x14ac:dyDescent="0.25">
      <c r="A352" s="23">
        <f>IF(O352=O351, IF(P352=P351,"",5),5)</f>
        <v>5</v>
      </c>
      <c r="B352" s="24" t="str">
        <f>Divisions!B355</f>
        <v>501 CREC Charlerloi 3</v>
      </c>
      <c r="C352" s="26">
        <f>Divisions!C355</f>
        <v>0</v>
      </c>
      <c r="D352" s="26">
        <f>Divisions!E355</f>
        <v>1</v>
      </c>
      <c r="E352" s="26">
        <f>Divisions!K355</f>
        <v>0</v>
      </c>
      <c r="F352" s="26">
        <f>Divisions!G355</f>
        <v>3.5</v>
      </c>
      <c r="G352" s="25" t="s">
        <v>43</v>
      </c>
      <c r="H352" s="26">
        <f>Divisions!D355</f>
        <v>4</v>
      </c>
      <c r="I352" s="26">
        <f>Divisions!L355</f>
        <v>1</v>
      </c>
      <c r="J352" s="26">
        <f>Divisions!H355</f>
        <v>2</v>
      </c>
      <c r="K352" s="26">
        <f>Divisions!I355</f>
        <v>2.5</v>
      </c>
      <c r="L352" s="26">
        <f>Divisions!J355</f>
        <v>1</v>
      </c>
      <c r="M352" s="26">
        <f>Divisions!F355</f>
        <v>3</v>
      </c>
      <c r="N352" s="26" t="str">
        <f>Divisions!M355</f>
        <v/>
      </c>
      <c r="O352" s="27">
        <f t="shared" si="70"/>
        <v>18</v>
      </c>
      <c r="P352" s="28">
        <f>SUM(Divisions!O355:Y355)*2</f>
        <v>9</v>
      </c>
      <c r="Q352" s="28">
        <f t="shared" si="71"/>
        <v>10</v>
      </c>
      <c r="R352" s="38"/>
      <c r="S352" s="38"/>
      <c r="T352" s="117"/>
      <c r="U352" s="38"/>
      <c r="V352" s="38"/>
      <c r="W352" s="38"/>
      <c r="X352" s="38">
        <v>3</v>
      </c>
    </row>
    <row r="353" spans="1:46" ht="15" customHeight="1" x14ac:dyDescent="0.25">
      <c r="A353" s="23">
        <f>IF(O353=O352, IF(P353=P352,"",6),6)</f>
        <v>6</v>
      </c>
      <c r="B353" s="24" t="str">
        <f>Divisions!B360</f>
        <v>514 Montigny-Fontaine 3</v>
      </c>
      <c r="C353" s="26">
        <f>Divisions!M360</f>
        <v>2</v>
      </c>
      <c r="D353" s="26">
        <f>Divisions!F360</f>
        <v>0</v>
      </c>
      <c r="E353" s="26">
        <f>Divisions!G360</f>
        <v>2.5</v>
      </c>
      <c r="F353" s="26">
        <f>Divisions!J360</f>
        <v>1</v>
      </c>
      <c r="G353" s="26">
        <f>Divisions!D360</f>
        <v>0</v>
      </c>
      <c r="H353" s="25" t="s">
        <v>43</v>
      </c>
      <c r="I353" s="26">
        <f>Divisions!I360</f>
        <v>2</v>
      </c>
      <c r="J353" s="26">
        <f>Divisions!L360</f>
        <v>1.5</v>
      </c>
      <c r="K353" s="26">
        <f>Divisions!C360</f>
        <v>1</v>
      </c>
      <c r="L353" s="26">
        <f>Divisions!E360</f>
        <v>2.5</v>
      </c>
      <c r="M353" s="26">
        <f>Divisions!H360</f>
        <v>3</v>
      </c>
      <c r="N353" s="26" t="str">
        <f>Divisions!K360</f>
        <v/>
      </c>
      <c r="O353" s="27">
        <f t="shared" si="70"/>
        <v>15.5</v>
      </c>
      <c r="P353" s="28">
        <f>SUM(Divisions!O360:Y360)*2</f>
        <v>8</v>
      </c>
      <c r="Q353" s="28">
        <f t="shared" si="71"/>
        <v>10</v>
      </c>
      <c r="R353" s="38"/>
      <c r="S353" s="38"/>
      <c r="T353" s="117"/>
      <c r="U353" s="38"/>
      <c r="V353" s="38"/>
      <c r="W353" s="38"/>
      <c r="X353" s="38">
        <v>9</v>
      </c>
    </row>
    <row r="354" spans="1:46" ht="15" customHeight="1" x14ac:dyDescent="0.25">
      <c r="A354" s="23">
        <f>IF(O354=O353, IF(P354=P353,"",7),7)</f>
        <v>7</v>
      </c>
      <c r="B354" s="24" t="str">
        <f>Divisions!B352</f>
        <v>548 Caissa Europe 3</v>
      </c>
      <c r="C354" s="26">
        <f>Divisions!K352</f>
        <v>1.5</v>
      </c>
      <c r="D354" s="26">
        <f>Divisions!M352</f>
        <v>0.5</v>
      </c>
      <c r="E354" s="26">
        <f>Divisions!H352</f>
        <v>0.5</v>
      </c>
      <c r="F354" s="26">
        <f>Divisions!D352</f>
        <v>1</v>
      </c>
      <c r="G354" s="26">
        <f>Divisions!L352</f>
        <v>3</v>
      </c>
      <c r="H354" s="26">
        <f>Divisions!I352</f>
        <v>2</v>
      </c>
      <c r="I354" s="25" t="s">
        <v>43</v>
      </c>
      <c r="J354" s="26">
        <f>Divisions!E352</f>
        <v>1.5</v>
      </c>
      <c r="K354" s="26">
        <f>Divisions!F352</f>
        <v>0.5</v>
      </c>
      <c r="L354" s="26">
        <f>Divisions!G352</f>
        <v>4</v>
      </c>
      <c r="M354" s="26">
        <f>Divisions!C352</f>
        <v>3</v>
      </c>
      <c r="N354" s="26" t="str">
        <f>Divisions!J352</f>
        <v/>
      </c>
      <c r="O354" s="27">
        <f t="shared" si="70"/>
        <v>17.5</v>
      </c>
      <c r="P354" s="28">
        <f>SUM(Divisions!O352:Y352)*2</f>
        <v>7</v>
      </c>
      <c r="Q354" s="28">
        <f t="shared" si="71"/>
        <v>10</v>
      </c>
      <c r="R354" s="38"/>
      <c r="S354" s="38"/>
      <c r="T354" s="117"/>
      <c r="U354" s="38"/>
      <c r="V354" s="38"/>
      <c r="W354" s="38"/>
      <c r="X354" s="38">
        <v>12</v>
      </c>
    </row>
    <row r="355" spans="1:46" ht="15" customHeight="1" x14ac:dyDescent="0.25">
      <c r="A355" s="23">
        <f>IF(O355=O354, IF(P355=P354,"",8),8)</f>
        <v>8</v>
      </c>
      <c r="B355" s="24" t="str">
        <f>Divisions!B359</f>
        <v>551 HCC Jurbise 2</v>
      </c>
      <c r="C355" s="26">
        <f>Divisions!G359</f>
        <v>1</v>
      </c>
      <c r="D355" s="26">
        <f>Divisions!I359</f>
        <v>1</v>
      </c>
      <c r="E355" s="26">
        <f>Divisions!D359</f>
        <v>1.5</v>
      </c>
      <c r="F355" s="26">
        <f>Divisions!K359</f>
        <v>0</v>
      </c>
      <c r="G355" s="26">
        <f>Divisions!H359</f>
        <v>2</v>
      </c>
      <c r="H355" s="26">
        <f>Divisions!L359</f>
        <v>2.5</v>
      </c>
      <c r="I355" s="26">
        <f>Divisions!E359</f>
        <v>2.5</v>
      </c>
      <c r="J355" s="25" t="s">
        <v>43</v>
      </c>
      <c r="K355" s="26">
        <f>Divisions!M359</f>
        <v>1.5</v>
      </c>
      <c r="L355" s="26">
        <f>Divisions!C359</f>
        <v>4</v>
      </c>
      <c r="M355" s="26">
        <f>Divisions!J359</f>
        <v>1</v>
      </c>
      <c r="N355" s="26" t="str">
        <f>Divisions!F359</f>
        <v/>
      </c>
      <c r="O355" s="27">
        <f t="shared" si="70"/>
        <v>17</v>
      </c>
      <c r="P355" s="28">
        <f>SUM(Divisions!O359:Y359)*2</f>
        <v>7</v>
      </c>
      <c r="Q355" s="28">
        <f t="shared" si="71"/>
        <v>10</v>
      </c>
      <c r="R355" s="38"/>
      <c r="S355" s="38"/>
      <c r="T355" s="117"/>
      <c r="U355" s="38"/>
      <c r="V355" s="38"/>
      <c r="W355" s="38"/>
      <c r="X355" s="38">
        <v>7</v>
      </c>
    </row>
    <row r="356" spans="1:46" ht="15" customHeight="1" x14ac:dyDescent="0.25">
      <c r="A356" s="23">
        <f>IF(O356=O355, IF(P356=P355,"",9),9)</f>
        <v>9</v>
      </c>
      <c r="B356" s="24" t="str">
        <f>Divisions!B349</f>
        <v>518 Soignies 1</v>
      </c>
      <c r="C356" s="26">
        <f>Divisions!H349</f>
        <v>1.5</v>
      </c>
      <c r="D356" s="26">
        <f>Divisions!J349</f>
        <v>0.5</v>
      </c>
      <c r="E356" s="26">
        <f>Divisions!E349</f>
        <v>1</v>
      </c>
      <c r="F356" s="26">
        <f>Divisions!L349</f>
        <v>1</v>
      </c>
      <c r="G356" s="26">
        <f>Divisions!I349</f>
        <v>1.5</v>
      </c>
      <c r="H356" s="26">
        <f>Divisions!C349</f>
        <v>3</v>
      </c>
      <c r="I356" s="26">
        <f>Divisions!F349</f>
        <v>3.5</v>
      </c>
      <c r="J356" s="26">
        <f>Divisions!M349</f>
        <v>2.5</v>
      </c>
      <c r="K356" s="25" t="s">
        <v>43</v>
      </c>
      <c r="L356" s="26">
        <f>Divisions!D349</f>
        <v>1</v>
      </c>
      <c r="M356" s="26">
        <f>Divisions!K349</f>
        <v>0</v>
      </c>
      <c r="N356" s="26" t="str">
        <f>Divisions!G349</f>
        <v/>
      </c>
      <c r="O356" s="27">
        <f t="shared" si="70"/>
        <v>15.5</v>
      </c>
      <c r="P356" s="28">
        <f>SUM(Divisions!O349:Y349)*2</f>
        <v>6</v>
      </c>
      <c r="Q356" s="28">
        <f t="shared" si="71"/>
        <v>10</v>
      </c>
      <c r="R356" s="38"/>
      <c r="S356" s="38"/>
      <c r="T356" s="117"/>
      <c r="U356" s="38"/>
      <c r="V356" s="38"/>
      <c r="W356" s="38"/>
      <c r="X356" s="38">
        <v>1</v>
      </c>
    </row>
    <row r="357" spans="1:46" ht="15" customHeight="1" x14ac:dyDescent="0.25">
      <c r="A357" s="23">
        <f>IF(O357=O356, IF(P357=P356,"",10),10)</f>
        <v>10</v>
      </c>
      <c r="B357" s="24" t="str">
        <f>Divisions!B350</f>
        <v>549 Saint-Ghislain 1</v>
      </c>
      <c r="C357" s="26">
        <f>Divisions!I350</f>
        <v>1.5</v>
      </c>
      <c r="D357" s="26">
        <f>Divisions!K350</f>
        <v>0.5</v>
      </c>
      <c r="E357" s="26">
        <f>Divisions!F350</f>
        <v>1</v>
      </c>
      <c r="F357" s="26">
        <f>Divisions!M350</f>
        <v>0.5</v>
      </c>
      <c r="G357" s="26">
        <f>Divisions!J350</f>
        <v>3</v>
      </c>
      <c r="H357" s="26">
        <f>Divisions!E350</f>
        <v>1.5</v>
      </c>
      <c r="I357" s="26">
        <f>Divisions!G350</f>
        <v>0</v>
      </c>
      <c r="J357" s="26">
        <f>Divisions!C350</f>
        <v>0</v>
      </c>
      <c r="K357" s="26">
        <f>Divisions!D350</f>
        <v>3</v>
      </c>
      <c r="L357" s="25" t="s">
        <v>43</v>
      </c>
      <c r="M357" s="26">
        <f>Divisions!L350</f>
        <v>3</v>
      </c>
      <c r="N357" s="26" t="str">
        <f>Divisions!H350</f>
        <v/>
      </c>
      <c r="O357" s="27">
        <f t="shared" si="70"/>
        <v>14</v>
      </c>
      <c r="P357" s="28">
        <f>SUM(Divisions!O350:Y350)*2</f>
        <v>6</v>
      </c>
      <c r="Q357" s="28">
        <f t="shared" si="71"/>
        <v>10</v>
      </c>
      <c r="R357" s="38"/>
      <c r="S357" s="38"/>
      <c r="T357" s="117"/>
      <c r="U357" s="38"/>
      <c r="V357" s="38"/>
      <c r="W357" s="38"/>
      <c r="X357" s="38">
        <v>6</v>
      </c>
    </row>
    <row r="358" spans="1:46" ht="15" customHeight="1" x14ac:dyDescent="0.25">
      <c r="A358" s="23">
        <f>IF(O358=O357, IF(P358=P357,"",11),11)</f>
        <v>11</v>
      </c>
      <c r="B358" s="24" t="str">
        <f>Divisions!B357</f>
        <v>525 CELB Anderlues 2</v>
      </c>
      <c r="C358" s="26">
        <f>Divisions!E357</f>
        <v>1.5</v>
      </c>
      <c r="D358" s="26">
        <f>Divisions!G357</f>
        <v>0.5</v>
      </c>
      <c r="E358" s="26">
        <f>Divisions!M357</f>
        <v>0.5</v>
      </c>
      <c r="F358" s="26">
        <f>Divisions!I357</f>
        <v>1</v>
      </c>
      <c r="G358" s="26">
        <f>Divisions!F357</f>
        <v>1</v>
      </c>
      <c r="H358" s="26">
        <f>Divisions!H357</f>
        <v>1</v>
      </c>
      <c r="I358" s="26">
        <f>Divisions!C357</f>
        <v>1</v>
      </c>
      <c r="J358" s="26">
        <f>Divisions!J357</f>
        <v>3</v>
      </c>
      <c r="K358" s="26">
        <f>Divisions!K357</f>
        <v>4</v>
      </c>
      <c r="L358" s="26">
        <f>Divisions!L357</f>
        <v>1</v>
      </c>
      <c r="M358" s="25" t="s">
        <v>43</v>
      </c>
      <c r="N358" s="26" t="str">
        <f>Divisions!D357</f>
        <v/>
      </c>
      <c r="O358" s="27">
        <f t="shared" si="70"/>
        <v>14.5</v>
      </c>
      <c r="P358" s="28">
        <f>SUM(Divisions!O357:Y357)*2</f>
        <v>4</v>
      </c>
      <c r="Q358" s="28">
        <f t="shared" si="71"/>
        <v>10</v>
      </c>
      <c r="R358" s="38"/>
      <c r="S358" s="38"/>
      <c r="T358" s="117"/>
      <c r="U358" s="38"/>
      <c r="V358" s="38"/>
      <c r="W358" s="38"/>
      <c r="X358" s="38">
        <v>10</v>
      </c>
    </row>
    <row r="359" spans="1:46" ht="15" customHeight="1" thickBot="1" x14ac:dyDescent="0.3">
      <c r="A359" s="29">
        <f>IF(O359=O358, IF(P359=P358,"",12),12)</f>
        <v>12</v>
      </c>
      <c r="B359" s="30" t="str">
        <f>Divisions!B353</f>
        <v>000 Bye 5I</v>
      </c>
      <c r="C359" s="31" t="str">
        <f>Divisions!L353</f>
        <v/>
      </c>
      <c r="D359" s="31" t="str">
        <f>Divisions!C353</f>
        <v/>
      </c>
      <c r="E359" s="31" t="str">
        <f>Divisions!I353</f>
        <v/>
      </c>
      <c r="F359" s="31" t="str">
        <f>Divisions!E353</f>
        <v/>
      </c>
      <c r="G359" s="31" t="str">
        <f>Divisions!M353</f>
        <v/>
      </c>
      <c r="H359" s="31" t="str">
        <f>Divisions!K353</f>
        <v/>
      </c>
      <c r="I359" s="31" t="str">
        <f>Divisions!J353</f>
        <v/>
      </c>
      <c r="J359" s="31" t="str">
        <f>Divisions!F353</f>
        <v/>
      </c>
      <c r="K359" s="31" t="str">
        <f>Divisions!G353</f>
        <v/>
      </c>
      <c r="L359" s="31" t="str">
        <f>Divisions!H353</f>
        <v/>
      </c>
      <c r="M359" s="31" t="str">
        <f>Divisions!D353</f>
        <v/>
      </c>
      <c r="N359" s="32" t="s">
        <v>43</v>
      </c>
      <c r="O359" s="33">
        <f t="shared" si="70"/>
        <v>0</v>
      </c>
      <c r="P359" s="34">
        <f>SUM(Divisions!O353:Y353)*2</f>
        <v>0</v>
      </c>
      <c r="Q359" s="34">
        <f t="shared" si="71"/>
        <v>0</v>
      </c>
      <c r="R359" s="38"/>
      <c r="S359" s="38"/>
      <c r="T359" s="117"/>
      <c r="U359" s="38"/>
      <c r="V359" s="38"/>
      <c r="W359" s="38"/>
      <c r="X359" s="38">
        <v>5</v>
      </c>
    </row>
    <row r="360" spans="1:46" ht="15" customHeight="1" thickTop="1" x14ac:dyDescent="0.25">
      <c r="A360" s="84"/>
      <c r="B360" s="35"/>
      <c r="C360" s="36"/>
      <c r="D360" s="36"/>
      <c r="E360" s="36"/>
      <c r="F360" s="36"/>
      <c r="G360" s="36"/>
      <c r="H360" s="36"/>
      <c r="I360" s="36"/>
      <c r="J360" s="36"/>
      <c r="K360" s="36"/>
      <c r="L360" s="36"/>
      <c r="M360" s="36"/>
      <c r="N360" s="36"/>
      <c r="O360" s="37"/>
      <c r="P360" s="38"/>
      <c r="Q360" s="38"/>
      <c r="R360" s="38"/>
      <c r="S360" s="38"/>
      <c r="T360" s="117"/>
      <c r="U360" s="38"/>
      <c r="V360" s="38"/>
      <c r="W360" s="38"/>
      <c r="X360" s="38"/>
    </row>
    <row r="361" spans="1:46" ht="15" customHeight="1" thickBot="1" x14ac:dyDescent="0.3">
      <c r="A361" s="14"/>
      <c r="B361" s="15" t="str">
        <f>Divisions!$B362</f>
        <v>Afdeling/Division 5J</v>
      </c>
      <c r="C361" s="16"/>
      <c r="D361" s="16"/>
      <c r="E361" s="16"/>
      <c r="F361" s="16"/>
      <c r="G361" s="16"/>
      <c r="H361" s="16"/>
      <c r="I361" s="16"/>
      <c r="J361" s="16"/>
      <c r="K361" s="16"/>
      <c r="L361" s="16"/>
      <c r="M361" s="16"/>
      <c r="N361" s="16"/>
      <c r="O361" s="17"/>
      <c r="P361" s="17"/>
      <c r="Q361" s="17"/>
      <c r="R361" s="17"/>
      <c r="S361" s="17"/>
      <c r="T361" s="115"/>
      <c r="U361" s="17"/>
      <c r="V361" s="17"/>
      <c r="W361" s="17"/>
      <c r="X361" s="17"/>
    </row>
    <row r="362" spans="1:46" ht="15" customHeight="1" thickTop="1" thickBot="1" x14ac:dyDescent="0.3">
      <c r="A362" s="18" t="s">
        <v>39</v>
      </c>
      <c r="B362" s="19" t="s">
        <v>40</v>
      </c>
      <c r="C362" s="20">
        <f t="shared" ref="C362:N362" si="72">MATCH("XX",C363:C374,0)</f>
        <v>1</v>
      </c>
      <c r="D362" s="20">
        <f t="shared" si="72"/>
        <v>2</v>
      </c>
      <c r="E362" s="20">
        <f t="shared" si="72"/>
        <v>3</v>
      </c>
      <c r="F362" s="20">
        <f t="shared" si="72"/>
        <v>4</v>
      </c>
      <c r="G362" s="20">
        <f t="shared" si="72"/>
        <v>5</v>
      </c>
      <c r="H362" s="20">
        <f t="shared" si="72"/>
        <v>6</v>
      </c>
      <c r="I362" s="20">
        <f t="shared" si="72"/>
        <v>7</v>
      </c>
      <c r="J362" s="20">
        <f t="shared" si="72"/>
        <v>8</v>
      </c>
      <c r="K362" s="20">
        <f t="shared" si="72"/>
        <v>9</v>
      </c>
      <c r="L362" s="20">
        <f t="shared" si="72"/>
        <v>10</v>
      </c>
      <c r="M362" s="20">
        <f t="shared" si="72"/>
        <v>11</v>
      </c>
      <c r="N362" s="20">
        <f t="shared" si="72"/>
        <v>12</v>
      </c>
      <c r="O362" s="21" t="s">
        <v>41</v>
      </c>
      <c r="P362" s="22" t="s">
        <v>42</v>
      </c>
      <c r="Q362" s="22" t="s">
        <v>47</v>
      </c>
      <c r="R362" s="43"/>
      <c r="S362" s="43"/>
      <c r="T362" s="116"/>
      <c r="U362" s="43"/>
      <c r="V362" s="43"/>
      <c r="W362" s="43"/>
      <c r="X362" s="43"/>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row>
    <row r="363" spans="1:46" ht="15" customHeight="1" x14ac:dyDescent="0.25">
      <c r="A363" s="23">
        <v>1</v>
      </c>
      <c r="B363" s="24" t="str">
        <f>Divisions!B369</f>
        <v>417 Pion-Aalst 3</v>
      </c>
      <c r="C363" s="25" t="s">
        <v>43</v>
      </c>
      <c r="D363" s="26">
        <f>Divisions!J369</f>
        <v>0</v>
      </c>
      <c r="E363" s="26">
        <f>Divisions!F369</f>
        <v>4</v>
      </c>
      <c r="F363" s="26">
        <f>Divisions!D369</f>
        <v>3</v>
      </c>
      <c r="G363" s="26">
        <f>Divisions!C369</f>
        <v>4</v>
      </c>
      <c r="H363" s="26">
        <f>Divisions!G369</f>
        <v>3.5</v>
      </c>
      <c r="I363" s="26">
        <f>Divisions!L369</f>
        <v>3</v>
      </c>
      <c r="J363" s="26">
        <f>Divisions!M369</f>
        <v>3.5</v>
      </c>
      <c r="K363" s="26">
        <f>Divisions!I369</f>
        <v>3</v>
      </c>
      <c r="L363" s="26">
        <f>Divisions!K369</f>
        <v>3.5</v>
      </c>
      <c r="M363" s="26">
        <f>Divisions!E369</f>
        <v>4</v>
      </c>
      <c r="N363" s="26">
        <f>Divisions!H369</f>
        <v>2.5</v>
      </c>
      <c r="O363" s="27">
        <f t="shared" ref="O363:O374" si="73">SUM(C363:N363)</f>
        <v>34</v>
      </c>
      <c r="P363" s="28">
        <f>SUM(Divisions!O369:Y369)*2</f>
        <v>20</v>
      </c>
      <c r="Q363" s="28">
        <f t="shared" ref="Q363:Q374" si="74">COUNT(C363:N363)</f>
        <v>11</v>
      </c>
      <c r="R363" s="38"/>
      <c r="S363" s="38"/>
      <c r="T363" s="117"/>
      <c r="U363" s="38"/>
      <c r="V363" s="38"/>
      <c r="W363" s="38"/>
      <c r="X363" s="38">
        <v>4</v>
      </c>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row>
    <row r="364" spans="1:46" ht="15" customHeight="1" x14ac:dyDescent="0.25">
      <c r="A364" s="23">
        <f>IF(O364=O363, IF(P364=P363,"",2),2)</f>
        <v>2</v>
      </c>
      <c r="B364" s="24" t="str">
        <f>Divisions!B366</f>
        <v>436 LSV-Chesspirant 9</v>
      </c>
      <c r="C364" s="26">
        <f>Divisions!J366</f>
        <v>4</v>
      </c>
      <c r="D364" s="25" t="s">
        <v>43</v>
      </c>
      <c r="E364" s="26">
        <f>Divisions!C366</f>
        <v>4</v>
      </c>
      <c r="F364" s="26">
        <f>Divisions!L366</f>
        <v>3</v>
      </c>
      <c r="G364" s="26">
        <f>Divisions!K366</f>
        <v>1.5</v>
      </c>
      <c r="H364" s="26">
        <f>Divisions!D366</f>
        <v>3.5</v>
      </c>
      <c r="I364" s="26">
        <f>Divisions!I366</f>
        <v>3</v>
      </c>
      <c r="J364" s="26">
        <f>Divisions!G366</f>
        <v>2</v>
      </c>
      <c r="K364" s="26">
        <f>Divisions!F366</f>
        <v>3.5</v>
      </c>
      <c r="L364" s="26">
        <f>Divisions!H366</f>
        <v>2.5</v>
      </c>
      <c r="M364" s="26">
        <f>Divisions!M366</f>
        <v>3</v>
      </c>
      <c r="N364" s="26">
        <f>Divisions!E366</f>
        <v>4</v>
      </c>
      <c r="O364" s="27">
        <f t="shared" si="73"/>
        <v>34</v>
      </c>
      <c r="P364" s="28">
        <f>SUM(Divisions!O366:Y366)*2</f>
        <v>19</v>
      </c>
      <c r="Q364" s="28">
        <f t="shared" si="74"/>
        <v>11</v>
      </c>
      <c r="R364" s="38"/>
      <c r="S364" s="38"/>
      <c r="T364" s="117"/>
      <c r="U364" s="38"/>
      <c r="V364" s="38"/>
      <c r="W364" s="38"/>
      <c r="X364" s="38">
        <v>7</v>
      </c>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row>
    <row r="365" spans="1:46" ht="15" customHeight="1" x14ac:dyDescent="0.25">
      <c r="A365" s="23">
        <f>IF(O365=O364, IF(P365=P364,"",3),3)</f>
        <v>3</v>
      </c>
      <c r="B365" s="24" t="str">
        <f>Divisions!B373</f>
        <v>425 Dendermonde 2</v>
      </c>
      <c r="C365" s="26">
        <f>Divisions!F373</f>
        <v>0</v>
      </c>
      <c r="D365" s="26">
        <f>Divisions!C373</f>
        <v>0</v>
      </c>
      <c r="E365" s="25" t="s">
        <v>43</v>
      </c>
      <c r="F365" s="26">
        <f>Divisions!H373</f>
        <v>1.5</v>
      </c>
      <c r="G365" s="26">
        <f>Divisions!G373</f>
        <v>2</v>
      </c>
      <c r="H365" s="26">
        <f>Divisions!K373</f>
        <v>3</v>
      </c>
      <c r="I365" s="26">
        <f>Divisions!E373</f>
        <v>2</v>
      </c>
      <c r="J365" s="26">
        <f>Divisions!J373</f>
        <v>2.5</v>
      </c>
      <c r="K365" s="26">
        <f>Divisions!M373</f>
        <v>2.5</v>
      </c>
      <c r="L365" s="26">
        <f>Divisions!D373</f>
        <v>4</v>
      </c>
      <c r="M365" s="26">
        <f>Divisions!I373</f>
        <v>2.5</v>
      </c>
      <c r="N365" s="26">
        <f>Divisions!L373</f>
        <v>2.5</v>
      </c>
      <c r="O365" s="27">
        <f t="shared" si="73"/>
        <v>22.5</v>
      </c>
      <c r="P365" s="28">
        <f>SUM(Divisions!O373:Y373)*2</f>
        <v>14</v>
      </c>
      <c r="Q365" s="28">
        <f t="shared" si="74"/>
        <v>11</v>
      </c>
      <c r="R365" s="38"/>
      <c r="S365" s="38"/>
      <c r="T365" s="117"/>
      <c r="U365" s="38"/>
      <c r="V365" s="38"/>
      <c r="W365" s="38"/>
      <c r="X365" s="38">
        <v>2</v>
      </c>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row>
    <row r="366" spans="1:46" ht="15" customHeight="1" x14ac:dyDescent="0.25">
      <c r="A366" s="23">
        <f>IF(O366=O365, IF(P366=P365,"",4),4)</f>
        <v>4</v>
      </c>
      <c r="B366" s="24" t="str">
        <f>Divisions!B371</f>
        <v>190 Burcht 2</v>
      </c>
      <c r="C366" s="26">
        <f>Divisions!D371</f>
        <v>1</v>
      </c>
      <c r="D366" s="26">
        <f>Divisions!L371</f>
        <v>1</v>
      </c>
      <c r="E366" s="26">
        <f>Divisions!H371</f>
        <v>2.5</v>
      </c>
      <c r="F366" s="25" t="s">
        <v>43</v>
      </c>
      <c r="G366" s="26">
        <f>Divisions!E371</f>
        <v>2</v>
      </c>
      <c r="H366" s="26">
        <f>Divisions!I371</f>
        <v>2</v>
      </c>
      <c r="I366" s="26">
        <f>Divisions!C371</f>
        <v>2</v>
      </c>
      <c r="J366" s="26">
        <f>Divisions!F371</f>
        <v>2.5</v>
      </c>
      <c r="K366" s="26">
        <f>Divisions!K371</f>
        <v>2</v>
      </c>
      <c r="L366" s="26">
        <f>Divisions!M371</f>
        <v>2</v>
      </c>
      <c r="M366" s="26">
        <f>Divisions!G371</f>
        <v>4</v>
      </c>
      <c r="N366" s="26">
        <f>Divisions!J371</f>
        <v>2.5</v>
      </c>
      <c r="O366" s="27">
        <f t="shared" si="73"/>
        <v>23.5</v>
      </c>
      <c r="P366" s="28">
        <f>SUM(Divisions!O371:Y371)*2</f>
        <v>13</v>
      </c>
      <c r="Q366" s="28">
        <f t="shared" si="74"/>
        <v>11</v>
      </c>
      <c r="R366" s="38"/>
      <c r="S366" s="38"/>
      <c r="T366" s="117"/>
      <c r="U366" s="38"/>
      <c r="V366" s="38"/>
      <c r="W366" s="38"/>
      <c r="X366" s="38">
        <v>11</v>
      </c>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row>
    <row r="367" spans="1:46" ht="15" customHeight="1" x14ac:dyDescent="0.25">
      <c r="A367" s="23">
        <f>IF(O367=O366, IF(P367=P366,"",5),5)</f>
        <v>5</v>
      </c>
      <c r="B367" s="24" t="str">
        <f>Divisions!B370</f>
        <v>143 Boey Temse 4</v>
      </c>
      <c r="C367" s="26">
        <f>Divisions!C370</f>
        <v>0</v>
      </c>
      <c r="D367" s="26">
        <f>Divisions!K370</f>
        <v>2.5</v>
      </c>
      <c r="E367" s="26">
        <f>Divisions!G370</f>
        <v>2</v>
      </c>
      <c r="F367" s="26">
        <f>Divisions!E370</f>
        <v>2</v>
      </c>
      <c r="G367" s="25" t="s">
        <v>43</v>
      </c>
      <c r="H367" s="26">
        <f>Divisions!H370</f>
        <v>0</v>
      </c>
      <c r="I367" s="26">
        <f>Divisions!M370</f>
        <v>3.5</v>
      </c>
      <c r="J367" s="26">
        <f>Divisions!D370</f>
        <v>2.5</v>
      </c>
      <c r="K367" s="26">
        <f>Divisions!J370</f>
        <v>2</v>
      </c>
      <c r="L367" s="26">
        <f>Divisions!L370</f>
        <v>1.5</v>
      </c>
      <c r="M367" s="26">
        <f>Divisions!F370</f>
        <v>2.5</v>
      </c>
      <c r="N367" s="26">
        <f>Divisions!I370</f>
        <v>3</v>
      </c>
      <c r="O367" s="27">
        <f t="shared" si="73"/>
        <v>21.5</v>
      </c>
      <c r="P367" s="28">
        <f>SUM(Divisions!O370:Y370)*2</f>
        <v>13</v>
      </c>
      <c r="Q367" s="28">
        <f t="shared" si="74"/>
        <v>11</v>
      </c>
      <c r="R367" s="38"/>
      <c r="S367" s="38"/>
      <c r="T367" s="117"/>
      <c r="U367" s="38"/>
      <c r="V367" s="38"/>
      <c r="W367" s="38"/>
      <c r="X367" s="38">
        <v>6</v>
      </c>
      <c r="Y367" s="112"/>
    </row>
    <row r="368" spans="1:46" ht="15" customHeight="1" x14ac:dyDescent="0.25">
      <c r="A368" s="23">
        <f>IF(O368=O367, IF(P368=P367,"",6),6)</f>
        <v>6</v>
      </c>
      <c r="B368" s="24" t="str">
        <f>Divisions!B374</f>
        <v>132 SK Oude-God 5</v>
      </c>
      <c r="C368" s="26">
        <f>Divisions!G374</f>
        <v>0.5</v>
      </c>
      <c r="D368" s="26">
        <f>Divisions!D374</f>
        <v>0.5</v>
      </c>
      <c r="E368" s="26">
        <f>Divisions!K374</f>
        <v>1</v>
      </c>
      <c r="F368" s="26">
        <f>Divisions!I374</f>
        <v>2</v>
      </c>
      <c r="G368" s="26">
        <f>Divisions!H374</f>
        <v>4</v>
      </c>
      <c r="H368" s="25" t="s">
        <v>43</v>
      </c>
      <c r="I368" s="26">
        <f>Divisions!F374</f>
        <v>4</v>
      </c>
      <c r="J368" s="26">
        <f>Divisions!L374</f>
        <v>2.5</v>
      </c>
      <c r="K368" s="26">
        <f>Divisions!C374</f>
        <v>0</v>
      </c>
      <c r="L368" s="26">
        <f>Divisions!E374</f>
        <v>2</v>
      </c>
      <c r="M368" s="26">
        <f>Divisions!J374</f>
        <v>4</v>
      </c>
      <c r="N368" s="26">
        <f>Divisions!M374</f>
        <v>3</v>
      </c>
      <c r="O368" s="27">
        <f t="shared" si="73"/>
        <v>23.5</v>
      </c>
      <c r="P368" s="28">
        <f>SUM(Divisions!O374:Y374)*2</f>
        <v>12</v>
      </c>
      <c r="Q368" s="28">
        <f t="shared" si="74"/>
        <v>11</v>
      </c>
      <c r="R368" s="38"/>
      <c r="S368" s="38"/>
      <c r="T368" s="117"/>
      <c r="U368" s="38"/>
      <c r="V368" s="38"/>
      <c r="W368" s="38"/>
      <c r="X368" s="38">
        <v>1</v>
      </c>
    </row>
    <row r="369" spans="1:25" ht="15" customHeight="1" x14ac:dyDescent="0.25">
      <c r="A369" s="23">
        <f>IF(O369=O368, IF(P369=P368,"",7),7)</f>
        <v>7</v>
      </c>
      <c r="B369" s="24" t="str">
        <f>Divisions!B368</f>
        <v>204 Excelsior 1</v>
      </c>
      <c r="C369" s="26">
        <f>Divisions!L368</f>
        <v>1</v>
      </c>
      <c r="D369" s="26">
        <f>Divisions!I368</f>
        <v>1</v>
      </c>
      <c r="E369" s="26">
        <f>Divisions!E368</f>
        <v>2</v>
      </c>
      <c r="F369" s="26">
        <f>Divisions!C368</f>
        <v>2</v>
      </c>
      <c r="G369" s="26">
        <f>Divisions!M368</f>
        <v>0.5</v>
      </c>
      <c r="H369" s="26">
        <f>Divisions!F368</f>
        <v>0</v>
      </c>
      <c r="I369" s="25" t="s">
        <v>43</v>
      </c>
      <c r="J369" s="26">
        <f>Divisions!K368</f>
        <v>2.5</v>
      </c>
      <c r="K369" s="26">
        <f>Divisions!H368</f>
        <v>2</v>
      </c>
      <c r="L369" s="26">
        <f>Divisions!J368</f>
        <v>3</v>
      </c>
      <c r="M369" s="26">
        <f>Divisions!D368</f>
        <v>3.5</v>
      </c>
      <c r="N369" s="26">
        <f>Divisions!G368</f>
        <v>2.5</v>
      </c>
      <c r="O369" s="27">
        <f t="shared" si="73"/>
        <v>20</v>
      </c>
      <c r="P369" s="28">
        <f>SUM(Divisions!O368:Y368)*2</f>
        <v>11</v>
      </c>
      <c r="Q369" s="28">
        <f t="shared" si="74"/>
        <v>11</v>
      </c>
      <c r="R369" s="38"/>
      <c r="S369" s="38"/>
      <c r="T369" s="117"/>
      <c r="U369" s="38"/>
      <c r="V369" s="38"/>
      <c r="W369" s="38"/>
      <c r="X369" s="38">
        <v>8</v>
      </c>
      <c r="Y369" s="112"/>
    </row>
    <row r="370" spans="1:25" ht="15" customHeight="1" x14ac:dyDescent="0.25">
      <c r="A370" s="23">
        <f>IF(O370=O369, IF(P370=P369,"",8),8)</f>
        <v>8</v>
      </c>
      <c r="B370" s="24" t="str">
        <f>Divisions!B375</f>
        <v>128 Beveren 3</v>
      </c>
      <c r="C370" s="26">
        <f>Divisions!M375</f>
        <v>0.5</v>
      </c>
      <c r="D370" s="26">
        <f>Divisions!G375</f>
        <v>2</v>
      </c>
      <c r="E370" s="26">
        <f>Divisions!J375</f>
        <v>1.5</v>
      </c>
      <c r="F370" s="26">
        <f>Divisions!F375</f>
        <v>1.5</v>
      </c>
      <c r="G370" s="26">
        <f>Divisions!D375</f>
        <v>1.5</v>
      </c>
      <c r="H370" s="26">
        <f>Divisions!L375</f>
        <v>1.5</v>
      </c>
      <c r="I370" s="26">
        <f>Divisions!K375</f>
        <v>1.5</v>
      </c>
      <c r="J370" s="25" t="s">
        <v>43</v>
      </c>
      <c r="K370" s="26">
        <f>Divisions!E375</f>
        <v>2</v>
      </c>
      <c r="L370" s="26">
        <f>Divisions!I375</f>
        <v>2.5</v>
      </c>
      <c r="M370" s="26">
        <f>Divisions!H375</f>
        <v>3</v>
      </c>
      <c r="N370" s="26">
        <f>Divisions!C375</f>
        <v>3</v>
      </c>
      <c r="O370" s="27">
        <f t="shared" si="73"/>
        <v>20.5</v>
      </c>
      <c r="P370" s="28">
        <f>SUM(Divisions!O375:Y375)*2</f>
        <v>8</v>
      </c>
      <c r="Q370" s="28">
        <f t="shared" si="74"/>
        <v>11</v>
      </c>
      <c r="R370" s="38"/>
      <c r="S370" s="38"/>
      <c r="T370" s="117"/>
      <c r="U370" s="38"/>
      <c r="V370" s="38"/>
      <c r="W370" s="38"/>
      <c r="X370" s="38">
        <v>9</v>
      </c>
      <c r="Y370" s="112"/>
    </row>
    <row r="371" spans="1:25" ht="15" customHeight="1" x14ac:dyDescent="0.25">
      <c r="A371" s="23">
        <f>IF(O371=O370, IF(P371=P370,"",9),9)</f>
        <v>9</v>
      </c>
      <c r="B371" s="24" t="str">
        <f>Divisions!B365</f>
        <v>436 LSV-Chesspirant 8</v>
      </c>
      <c r="C371" s="26">
        <f>Divisions!I365</f>
        <v>1</v>
      </c>
      <c r="D371" s="26">
        <f>Divisions!F365</f>
        <v>0.5</v>
      </c>
      <c r="E371" s="26">
        <f>Divisions!M365</f>
        <v>1.5</v>
      </c>
      <c r="F371" s="26">
        <f>Divisions!K365</f>
        <v>2</v>
      </c>
      <c r="G371" s="26">
        <f>Divisions!J365</f>
        <v>2</v>
      </c>
      <c r="H371" s="26">
        <f>Divisions!C365</f>
        <v>4</v>
      </c>
      <c r="I371" s="26">
        <f>Divisions!H365</f>
        <v>2</v>
      </c>
      <c r="J371" s="26">
        <f>Divisions!E365</f>
        <v>2</v>
      </c>
      <c r="K371" s="25" t="s">
        <v>43</v>
      </c>
      <c r="L371" s="26">
        <f>Divisions!G365</f>
        <v>1</v>
      </c>
      <c r="M371" s="26">
        <f>Divisions!L365</f>
        <v>2</v>
      </c>
      <c r="N371" s="26">
        <f>Divisions!D365</f>
        <v>2</v>
      </c>
      <c r="O371" s="27">
        <f t="shared" si="73"/>
        <v>20</v>
      </c>
      <c r="P371" s="28">
        <f>SUM(Divisions!O365:Y365)*2</f>
        <v>8</v>
      </c>
      <c r="Q371" s="28">
        <f t="shared" si="74"/>
        <v>11</v>
      </c>
      <c r="R371" s="38"/>
      <c r="S371" s="38"/>
      <c r="T371" s="117"/>
      <c r="U371" s="38"/>
      <c r="V371" s="38"/>
      <c r="W371" s="38"/>
      <c r="X371" s="38">
        <v>5</v>
      </c>
    </row>
    <row r="372" spans="1:25" ht="15" customHeight="1" x14ac:dyDescent="0.25">
      <c r="A372" s="23">
        <f>IF(O372=O371, IF(P372=P371,"",10),10)</f>
        <v>10</v>
      </c>
      <c r="B372" s="24" t="str">
        <f>Divisions!B367</f>
        <v>432 Wetteren 6</v>
      </c>
      <c r="C372" s="26">
        <f>Divisions!K367</f>
        <v>0.5</v>
      </c>
      <c r="D372" s="26">
        <f>Divisions!H367</f>
        <v>1.5</v>
      </c>
      <c r="E372" s="26">
        <f>Divisions!D367</f>
        <v>0</v>
      </c>
      <c r="F372" s="26">
        <f>Divisions!M367</f>
        <v>2</v>
      </c>
      <c r="G372" s="26">
        <f>Divisions!L367</f>
        <v>2.5</v>
      </c>
      <c r="H372" s="26">
        <f>Divisions!E367</f>
        <v>2</v>
      </c>
      <c r="I372" s="26">
        <f>Divisions!J367</f>
        <v>1</v>
      </c>
      <c r="J372" s="26">
        <f>Divisions!I367</f>
        <v>1.5</v>
      </c>
      <c r="K372" s="26">
        <f>Divisions!G367</f>
        <v>2</v>
      </c>
      <c r="L372" s="133" t="s">
        <v>43</v>
      </c>
      <c r="M372" s="26">
        <f>Divisions!C367</f>
        <v>2</v>
      </c>
      <c r="N372" s="26">
        <f>Divisions!F367</f>
        <v>0.5</v>
      </c>
      <c r="O372" s="27">
        <f t="shared" si="73"/>
        <v>15.5</v>
      </c>
      <c r="P372" s="28">
        <f>SUM(Divisions!O367:Y367)*2</f>
        <v>7</v>
      </c>
      <c r="Q372" s="28">
        <f t="shared" si="74"/>
        <v>11</v>
      </c>
      <c r="R372" s="38"/>
      <c r="S372" s="38"/>
      <c r="T372" s="117"/>
      <c r="U372" s="38"/>
      <c r="V372" s="38"/>
      <c r="W372" s="38"/>
      <c r="X372" s="38">
        <v>3</v>
      </c>
    </row>
    <row r="373" spans="1:25" ht="15" customHeight="1" x14ac:dyDescent="0.25">
      <c r="A373" s="23">
        <f>IF(O373=O372, IF(P373=P372,"",11),11)</f>
        <v>11</v>
      </c>
      <c r="B373" s="24" t="str">
        <f>Divisions!B372</f>
        <v>261 Opwijk 3</v>
      </c>
      <c r="C373" s="26">
        <f>Divisions!E372</f>
        <v>0</v>
      </c>
      <c r="D373" s="26">
        <f>Divisions!M372</f>
        <v>1</v>
      </c>
      <c r="E373" s="26">
        <f>Divisions!I372</f>
        <v>1.5</v>
      </c>
      <c r="F373" s="26">
        <f>Divisions!G372</f>
        <v>0</v>
      </c>
      <c r="G373" s="26">
        <f>Divisions!F372</f>
        <v>1.5</v>
      </c>
      <c r="H373" s="26">
        <f>Divisions!J372</f>
        <v>0</v>
      </c>
      <c r="I373" s="26">
        <f>Divisions!D372</f>
        <v>0.5</v>
      </c>
      <c r="J373" s="26">
        <f>Divisions!H372</f>
        <v>1</v>
      </c>
      <c r="K373" s="26">
        <f>Divisions!L372</f>
        <v>2</v>
      </c>
      <c r="L373" s="26">
        <f>Divisions!C372</f>
        <v>2</v>
      </c>
      <c r="M373" s="25" t="s">
        <v>43</v>
      </c>
      <c r="N373" s="26">
        <f>Divisions!K372</f>
        <v>3</v>
      </c>
      <c r="O373" s="27">
        <f t="shared" si="73"/>
        <v>12.5</v>
      </c>
      <c r="P373" s="28">
        <f>SUM(Divisions!O372:Y372)*2</f>
        <v>4</v>
      </c>
      <c r="Q373" s="28">
        <f t="shared" si="74"/>
        <v>11</v>
      </c>
      <c r="R373" s="38"/>
      <c r="S373" s="38"/>
      <c r="T373" s="117"/>
      <c r="U373" s="38"/>
      <c r="V373" s="38"/>
      <c r="W373" s="38"/>
      <c r="X373" s="38">
        <v>10</v>
      </c>
    </row>
    <row r="374" spans="1:25" ht="15" customHeight="1" thickBot="1" x14ac:dyDescent="0.3">
      <c r="A374" s="29">
        <f>IF(O374=O373, IF(P374=P373,"",12),12)</f>
        <v>12</v>
      </c>
      <c r="B374" s="30" t="str">
        <f>Divisions!B364</f>
        <v>401 KGSRL 16</v>
      </c>
      <c r="C374" s="31">
        <f>Divisions!H364</f>
        <v>1.5</v>
      </c>
      <c r="D374" s="31">
        <f>Divisions!E364</f>
        <v>0</v>
      </c>
      <c r="E374" s="31">
        <f>Divisions!L364</f>
        <v>1.5</v>
      </c>
      <c r="F374" s="31">
        <f>Divisions!J364</f>
        <v>1.5</v>
      </c>
      <c r="G374" s="31">
        <f>Divisions!I364</f>
        <v>1</v>
      </c>
      <c r="H374" s="31">
        <f>Divisions!M364</f>
        <v>1</v>
      </c>
      <c r="I374" s="31">
        <f>Divisions!G364</f>
        <v>1.5</v>
      </c>
      <c r="J374" s="31">
        <f>Divisions!C364</f>
        <v>1</v>
      </c>
      <c r="K374" s="31">
        <f>Divisions!D364</f>
        <v>2</v>
      </c>
      <c r="L374" s="31">
        <f>Divisions!F364</f>
        <v>3.5</v>
      </c>
      <c r="M374" s="31">
        <f>Divisions!K364</f>
        <v>1</v>
      </c>
      <c r="N374" s="32" t="s">
        <v>43</v>
      </c>
      <c r="O374" s="33">
        <f t="shared" si="73"/>
        <v>15.5</v>
      </c>
      <c r="P374" s="34">
        <f>SUM(Divisions!O364:Y364)*2</f>
        <v>3</v>
      </c>
      <c r="Q374" s="34">
        <f t="shared" si="74"/>
        <v>11</v>
      </c>
      <c r="R374" s="38"/>
      <c r="S374" s="38"/>
      <c r="T374" s="117"/>
      <c r="U374" s="38"/>
      <c r="V374" s="38"/>
      <c r="W374" s="38"/>
      <c r="X374" s="38">
        <v>12</v>
      </c>
      <c r="Y374" s="112"/>
    </row>
    <row r="375" spans="1:25" ht="15" customHeight="1" thickTop="1" x14ac:dyDescent="0.25">
      <c r="A375" s="84"/>
      <c r="B375" s="35"/>
      <c r="C375" s="36"/>
      <c r="D375" s="36"/>
      <c r="E375" s="36"/>
      <c r="F375" s="36"/>
      <c r="G375" s="36"/>
      <c r="H375" s="36"/>
      <c r="I375" s="36"/>
      <c r="J375" s="36"/>
      <c r="K375" s="36"/>
      <c r="L375" s="36"/>
      <c r="M375" s="36"/>
      <c r="N375" s="36"/>
      <c r="O375" s="37"/>
      <c r="P375" s="38"/>
      <c r="Q375" s="38"/>
      <c r="R375" s="38"/>
      <c r="S375" s="38"/>
      <c r="T375" s="117"/>
      <c r="U375" s="38"/>
      <c r="V375" s="38"/>
      <c r="W375" s="38"/>
      <c r="X375" s="38"/>
    </row>
    <row r="376" spans="1:25" ht="15" customHeight="1" thickBot="1" x14ac:dyDescent="0.3">
      <c r="A376" s="14"/>
      <c r="B376" s="15" t="str">
        <f>Divisions!$B377</f>
        <v>Afdeling/Division 5K</v>
      </c>
      <c r="C376" s="16"/>
      <c r="D376" s="16"/>
      <c r="E376" s="16"/>
      <c r="F376" s="16"/>
      <c r="G376" s="16"/>
      <c r="H376" s="16"/>
      <c r="I376" s="16"/>
      <c r="J376" s="16"/>
      <c r="K376" s="16"/>
      <c r="L376" s="16"/>
      <c r="M376" s="16"/>
      <c r="N376" s="16"/>
      <c r="O376" s="17"/>
      <c r="P376" s="17"/>
      <c r="Q376" s="17"/>
      <c r="R376" s="17"/>
      <c r="S376" s="17"/>
      <c r="T376" s="115"/>
      <c r="U376" s="17"/>
      <c r="V376" s="17"/>
      <c r="W376" s="17"/>
      <c r="X376" s="17"/>
    </row>
    <row r="377" spans="1:25" ht="15" customHeight="1" thickTop="1" thickBot="1" x14ac:dyDescent="0.3">
      <c r="A377" s="18" t="s">
        <v>39</v>
      </c>
      <c r="B377" s="19" t="s">
        <v>40</v>
      </c>
      <c r="C377" s="20">
        <f t="shared" ref="C377:N377" si="75">MATCH("XX",C378:C389,0)</f>
        <v>1</v>
      </c>
      <c r="D377" s="20">
        <f t="shared" si="75"/>
        <v>2</v>
      </c>
      <c r="E377" s="20">
        <f t="shared" si="75"/>
        <v>3</v>
      </c>
      <c r="F377" s="20">
        <f t="shared" si="75"/>
        <v>4</v>
      </c>
      <c r="G377" s="20">
        <f t="shared" si="75"/>
        <v>5</v>
      </c>
      <c r="H377" s="20">
        <f t="shared" si="75"/>
        <v>6</v>
      </c>
      <c r="I377" s="20">
        <f t="shared" si="75"/>
        <v>7</v>
      </c>
      <c r="J377" s="20">
        <f t="shared" si="75"/>
        <v>8</v>
      </c>
      <c r="K377" s="20">
        <f t="shared" si="75"/>
        <v>9</v>
      </c>
      <c r="L377" s="20">
        <f t="shared" si="75"/>
        <v>10</v>
      </c>
      <c r="M377" s="20">
        <f t="shared" si="75"/>
        <v>11</v>
      </c>
      <c r="N377" s="20">
        <f t="shared" si="75"/>
        <v>12</v>
      </c>
      <c r="O377" s="21" t="s">
        <v>41</v>
      </c>
      <c r="P377" s="22" t="s">
        <v>42</v>
      </c>
      <c r="Q377" s="22" t="s">
        <v>47</v>
      </c>
      <c r="R377" s="43"/>
      <c r="S377" s="43"/>
      <c r="T377" s="116"/>
      <c r="U377" s="43"/>
      <c r="V377" s="43"/>
      <c r="W377" s="43"/>
      <c r="X377" s="43"/>
    </row>
    <row r="378" spans="1:25" ht="15" customHeight="1" x14ac:dyDescent="0.25">
      <c r="A378" s="23">
        <v>1</v>
      </c>
      <c r="B378" s="24" t="str">
        <f>Divisions!B379</f>
        <v>233 DZD Halle 2</v>
      </c>
      <c r="C378" s="25" t="s">
        <v>43</v>
      </c>
      <c r="D378" s="26">
        <f>Divisions!K379</f>
        <v>2.5</v>
      </c>
      <c r="E378" s="26">
        <f>Divisions!F379</f>
        <v>3</v>
      </c>
      <c r="F378" s="26">
        <f>Divisions!I379</f>
        <v>2.5</v>
      </c>
      <c r="G378" s="26">
        <f>Divisions!L379</f>
        <v>2</v>
      </c>
      <c r="H378" s="26">
        <f>Divisions!E379</f>
        <v>3</v>
      </c>
      <c r="I378" s="26">
        <f>Divisions!G379</f>
        <v>2.5</v>
      </c>
      <c r="J378" s="26">
        <f>Divisions!H379</f>
        <v>3</v>
      </c>
      <c r="K378" s="26">
        <f>Divisions!C379</f>
        <v>4</v>
      </c>
      <c r="L378" s="26">
        <f>Divisions!D379</f>
        <v>3</v>
      </c>
      <c r="M378" s="26">
        <f>Divisions!J379</f>
        <v>2.5</v>
      </c>
      <c r="N378" s="26" t="str">
        <f>Divisions!M379</f>
        <v/>
      </c>
      <c r="O378" s="27">
        <f t="shared" ref="O378:O389" si="76">SUM(C378:N378)</f>
        <v>28</v>
      </c>
      <c r="P378" s="28">
        <f>SUM(Divisions!O379:Y379)*2</f>
        <v>19</v>
      </c>
      <c r="Q378" s="28">
        <f t="shared" ref="Q378:Q389" si="77">COUNT(C378:N378)</f>
        <v>10</v>
      </c>
      <c r="R378" s="38"/>
      <c r="S378" s="38"/>
      <c r="T378" s="117"/>
      <c r="U378" s="38"/>
      <c r="V378" s="38"/>
      <c r="W378" s="38"/>
      <c r="X378" s="38">
        <v>7</v>
      </c>
    </row>
    <row r="379" spans="1:25" ht="15" customHeight="1" x14ac:dyDescent="0.25">
      <c r="A379" s="23">
        <f>IF(O379=O378, IF(P379=P378,"",2),2)</f>
        <v>2</v>
      </c>
      <c r="B379" s="24" t="str">
        <f>Divisions!B387</f>
        <v>525 CELB Anderlues 3</v>
      </c>
      <c r="C379" s="26">
        <f>Divisions!K387</f>
        <v>1.5</v>
      </c>
      <c r="D379" s="25" t="s">
        <v>43</v>
      </c>
      <c r="E379" s="26">
        <f>Divisions!C387</f>
        <v>3</v>
      </c>
      <c r="F379" s="26">
        <f>Divisions!F387</f>
        <v>4</v>
      </c>
      <c r="G379" s="26">
        <f>Divisions!I387</f>
        <v>3.5</v>
      </c>
      <c r="H379" s="26">
        <f>Divisions!M387</f>
        <v>2</v>
      </c>
      <c r="I379" s="26">
        <f>Divisions!D387</f>
        <v>3</v>
      </c>
      <c r="J379" s="26">
        <f>Divisions!E387</f>
        <v>3</v>
      </c>
      <c r="K379" s="26">
        <f>Divisions!H387</f>
        <v>3.5</v>
      </c>
      <c r="L379" s="26">
        <f>Divisions!L387</f>
        <v>4</v>
      </c>
      <c r="M379" s="26">
        <f>Divisions!G387</f>
        <v>4</v>
      </c>
      <c r="N379" s="26" t="str">
        <f>Divisions!J387</f>
        <v/>
      </c>
      <c r="O379" s="27">
        <f t="shared" si="76"/>
        <v>31.5</v>
      </c>
      <c r="P379" s="28">
        <f>SUM(Divisions!O387:Y387)*2</f>
        <v>17</v>
      </c>
      <c r="Q379" s="28">
        <f t="shared" si="77"/>
        <v>10</v>
      </c>
      <c r="R379" s="38"/>
      <c r="S379" s="38"/>
      <c r="T379" s="117"/>
      <c r="U379" s="38"/>
      <c r="V379" s="38"/>
      <c r="W379" s="38"/>
      <c r="X379" s="38">
        <v>5</v>
      </c>
    </row>
    <row r="380" spans="1:25" ht="15" customHeight="1" x14ac:dyDescent="0.25">
      <c r="A380" s="23">
        <f>IF(O380=O379, IF(P380=P379,"",3),3)</f>
        <v>3</v>
      </c>
      <c r="B380" s="24" t="str">
        <f>Divisions!B382</f>
        <v>207 2 Fous Diogène 3</v>
      </c>
      <c r="C380" s="26">
        <f>Divisions!F382</f>
        <v>1</v>
      </c>
      <c r="D380" s="26">
        <f>Divisions!C382</f>
        <v>1</v>
      </c>
      <c r="E380" s="25" t="s">
        <v>43</v>
      </c>
      <c r="F380" s="26">
        <f>Divisions!L382</f>
        <v>3</v>
      </c>
      <c r="G380" s="26">
        <f>Divisions!D382</f>
        <v>3.5</v>
      </c>
      <c r="H380" s="26">
        <f>Divisions!H382</f>
        <v>3</v>
      </c>
      <c r="I380" s="26">
        <f>Divisions!J382</f>
        <v>2</v>
      </c>
      <c r="J380" s="26">
        <f>Divisions!K382</f>
        <v>3.5</v>
      </c>
      <c r="K380" s="26">
        <f>Divisions!I382</f>
        <v>3</v>
      </c>
      <c r="L380" s="26">
        <f>Divisions!G382</f>
        <v>3</v>
      </c>
      <c r="M380" s="26">
        <f>Divisions!M382</f>
        <v>3</v>
      </c>
      <c r="N380" s="26" t="str">
        <f>Divisions!E382</f>
        <v/>
      </c>
      <c r="O380" s="27">
        <f t="shared" si="76"/>
        <v>26</v>
      </c>
      <c r="P380" s="28">
        <f>SUM(Divisions!O382:Y382)*2</f>
        <v>15</v>
      </c>
      <c r="Q380" s="28">
        <f t="shared" si="77"/>
        <v>10</v>
      </c>
      <c r="R380" s="38"/>
      <c r="S380" s="38"/>
      <c r="T380" s="117"/>
      <c r="U380" s="38"/>
      <c r="V380" s="38"/>
      <c r="W380" s="38"/>
      <c r="X380" s="38">
        <v>2</v>
      </c>
    </row>
    <row r="381" spans="1:25" ht="15" customHeight="1" x14ac:dyDescent="0.25">
      <c r="A381" s="23">
        <f>IF(O381=O380, IF(P381=P380,"",4),4)</f>
        <v>4</v>
      </c>
      <c r="B381" s="24" t="str">
        <f>Divisions!B385</f>
        <v>501 CREC Charlerloi 4</v>
      </c>
      <c r="C381" s="26">
        <f>Divisions!I385</f>
        <v>1.5</v>
      </c>
      <c r="D381" s="26">
        <f>Divisions!F385</f>
        <v>0</v>
      </c>
      <c r="E381" s="26">
        <f>Divisions!L385</f>
        <v>1</v>
      </c>
      <c r="F381" s="25" t="s">
        <v>43</v>
      </c>
      <c r="G381" s="26">
        <f>Divisions!G385</f>
        <v>2</v>
      </c>
      <c r="H381" s="26">
        <f>Divisions!K385</f>
        <v>2</v>
      </c>
      <c r="I381" s="26">
        <f>Divisions!M385</f>
        <v>3.5</v>
      </c>
      <c r="J381" s="26">
        <f>Divisions!C385</f>
        <v>2.5</v>
      </c>
      <c r="K381" s="26">
        <f>Divisions!D385</f>
        <v>2</v>
      </c>
      <c r="L381" s="26">
        <f>Divisions!J385</f>
        <v>4</v>
      </c>
      <c r="M381" s="26">
        <f>Divisions!E385</f>
        <v>3</v>
      </c>
      <c r="N381" s="26" t="str">
        <f>Divisions!H385</f>
        <v/>
      </c>
      <c r="O381" s="27">
        <f t="shared" si="76"/>
        <v>21.5</v>
      </c>
      <c r="P381" s="28">
        <f>SUM(Divisions!O385:Y385)*2</f>
        <v>11</v>
      </c>
      <c r="Q381" s="28">
        <f t="shared" si="77"/>
        <v>10</v>
      </c>
      <c r="R381" s="38"/>
      <c r="S381" s="38"/>
      <c r="T381" s="117"/>
      <c r="U381" s="38"/>
      <c r="V381" s="38"/>
      <c r="W381" s="38"/>
      <c r="X381" s="38">
        <v>6</v>
      </c>
    </row>
    <row r="382" spans="1:25" ht="15" customHeight="1" x14ac:dyDescent="0.25">
      <c r="A382" s="23">
        <f>IF(O382=O381, IF(P382=P381,"",5),5)</f>
        <v>5</v>
      </c>
      <c r="B382" s="24" t="str">
        <f>Divisions!B388</f>
        <v>961 Braine Echecs 3</v>
      </c>
      <c r="C382" s="26">
        <f>Divisions!L388</f>
        <v>2</v>
      </c>
      <c r="D382" s="26">
        <f>Divisions!I388</f>
        <v>0.5</v>
      </c>
      <c r="E382" s="26">
        <f>Divisions!D388</f>
        <v>0.5</v>
      </c>
      <c r="F382" s="26">
        <f>Divisions!G388</f>
        <v>2</v>
      </c>
      <c r="G382" s="25" t="s">
        <v>43</v>
      </c>
      <c r="H382" s="26">
        <f>Divisions!C388</f>
        <v>3</v>
      </c>
      <c r="I382" s="26">
        <f>Divisions!E388</f>
        <v>2</v>
      </c>
      <c r="J382" s="26">
        <f>Divisions!F388</f>
        <v>3.5</v>
      </c>
      <c r="K382" s="26">
        <f>Divisions!J388</f>
        <v>2</v>
      </c>
      <c r="L382" s="26">
        <f>Divisions!M388</f>
        <v>2.5</v>
      </c>
      <c r="M382" s="26">
        <f>Divisions!H388</f>
        <v>2</v>
      </c>
      <c r="N382" s="26" t="str">
        <f>Divisions!K388</f>
        <v/>
      </c>
      <c r="O382" s="27">
        <f t="shared" si="76"/>
        <v>20</v>
      </c>
      <c r="P382" s="28">
        <f>SUM(Divisions!O388:Y388)*2</f>
        <v>11</v>
      </c>
      <c r="Q382" s="28">
        <f t="shared" si="77"/>
        <v>10</v>
      </c>
      <c r="R382" s="38"/>
      <c r="S382" s="38"/>
      <c r="T382" s="117"/>
      <c r="U382" s="38"/>
      <c r="V382" s="38"/>
      <c r="W382" s="38"/>
      <c r="X382" s="38">
        <v>4</v>
      </c>
    </row>
    <row r="383" spans="1:25" ht="15" customHeight="1" x14ac:dyDescent="0.25">
      <c r="A383" s="23">
        <f>IF(O383=O382, IF(P383=P382,"",6),6)</f>
        <v>6</v>
      </c>
      <c r="B383" s="24" t="str">
        <f>Divisions!B381</f>
        <v>551 HCC Jurbise 3</v>
      </c>
      <c r="C383" s="26">
        <f>Divisions!E381</f>
        <v>1</v>
      </c>
      <c r="D383" s="26">
        <f>Divisions!M381</f>
        <v>2</v>
      </c>
      <c r="E383" s="26">
        <f>Divisions!H381</f>
        <v>1</v>
      </c>
      <c r="F383" s="26">
        <f>Divisions!K381</f>
        <v>2</v>
      </c>
      <c r="G383" s="26">
        <f>Divisions!C381</f>
        <v>1</v>
      </c>
      <c r="H383" s="25" t="s">
        <v>43</v>
      </c>
      <c r="I383" s="26">
        <f>Divisions!I381</f>
        <v>0</v>
      </c>
      <c r="J383" s="26">
        <f>Divisions!J381</f>
        <v>2.5</v>
      </c>
      <c r="K383" s="26">
        <f>Divisions!G381</f>
        <v>4</v>
      </c>
      <c r="L383" s="26">
        <f>Divisions!F381</f>
        <v>3.5</v>
      </c>
      <c r="M383" s="26">
        <f>Divisions!L381</f>
        <v>3</v>
      </c>
      <c r="N383" s="26" t="str">
        <f>Divisions!D381</f>
        <v/>
      </c>
      <c r="O383" s="27">
        <f t="shared" si="76"/>
        <v>20</v>
      </c>
      <c r="P383" s="28">
        <f>SUM(Divisions!O381:Y381)*2</f>
        <v>10</v>
      </c>
      <c r="Q383" s="28">
        <f t="shared" si="77"/>
        <v>10</v>
      </c>
      <c r="R383" s="38"/>
      <c r="S383" s="38"/>
      <c r="T383" s="117"/>
      <c r="U383" s="38"/>
      <c r="V383" s="38"/>
      <c r="W383" s="38"/>
      <c r="X383" s="38">
        <v>3</v>
      </c>
    </row>
    <row r="384" spans="1:25" ht="15" customHeight="1" x14ac:dyDescent="0.25">
      <c r="A384" s="23">
        <f>IF(O384=O383, IF(P384=P383,"",7),7)</f>
        <v>7</v>
      </c>
      <c r="B384" s="24" t="str">
        <f>Divisions!B383</f>
        <v>228 Dworp 4</v>
      </c>
      <c r="C384" s="26">
        <f>Divisions!G383</f>
        <v>1.5</v>
      </c>
      <c r="D384" s="26">
        <f>Divisions!D383</f>
        <v>1</v>
      </c>
      <c r="E384" s="26">
        <f>Divisions!J383</f>
        <v>2</v>
      </c>
      <c r="F384" s="26">
        <f>Divisions!M383</f>
        <v>0.5</v>
      </c>
      <c r="G384" s="26">
        <f>Divisions!E383</f>
        <v>2</v>
      </c>
      <c r="H384" s="26">
        <f>Divisions!I383</f>
        <v>4</v>
      </c>
      <c r="I384" s="133" t="s">
        <v>43</v>
      </c>
      <c r="J384" s="26">
        <f>Divisions!L383</f>
        <v>1.5</v>
      </c>
      <c r="K384" s="26">
        <f>Divisions!K383</f>
        <v>2.5</v>
      </c>
      <c r="L384" s="26">
        <f>Divisions!H383</f>
        <v>2</v>
      </c>
      <c r="M384" s="26">
        <f>Divisions!C383</f>
        <v>4</v>
      </c>
      <c r="N384" s="26" t="str">
        <f>Divisions!F383</f>
        <v/>
      </c>
      <c r="O384" s="27">
        <f t="shared" si="76"/>
        <v>21</v>
      </c>
      <c r="P384" s="28">
        <f>SUM(Divisions!O383:Y383)*2</f>
        <v>9</v>
      </c>
      <c r="Q384" s="28">
        <f t="shared" si="77"/>
        <v>10</v>
      </c>
      <c r="R384" s="38"/>
      <c r="S384" s="38"/>
      <c r="T384" s="117"/>
      <c r="U384" s="38"/>
      <c r="V384" s="38"/>
      <c r="W384" s="38"/>
      <c r="X384" s="38">
        <v>11</v>
      </c>
    </row>
    <row r="385" spans="1:24" ht="15" customHeight="1" x14ac:dyDescent="0.25">
      <c r="A385" s="23">
        <f>IF(O385=O384, IF(P385=P384,"",8),8)</f>
        <v>8</v>
      </c>
      <c r="B385" s="24" t="str">
        <f>Divisions!B384</f>
        <v>902 CE Sambrevillois 3</v>
      </c>
      <c r="C385" s="26">
        <f>Divisions!H384</f>
        <v>1</v>
      </c>
      <c r="D385" s="26">
        <f>Divisions!E384</f>
        <v>1</v>
      </c>
      <c r="E385" s="26">
        <f>Divisions!K384</f>
        <v>0.5</v>
      </c>
      <c r="F385" s="26">
        <f>Divisions!C384</f>
        <v>1.5</v>
      </c>
      <c r="G385" s="26">
        <f>Divisions!F384</f>
        <v>0.5</v>
      </c>
      <c r="H385" s="26">
        <f>Divisions!J384</f>
        <v>1.5</v>
      </c>
      <c r="I385" s="26">
        <f>Divisions!L384</f>
        <v>2.5</v>
      </c>
      <c r="J385" s="25" t="s">
        <v>43</v>
      </c>
      <c r="K385" s="26">
        <f>Divisions!M384</f>
        <v>3</v>
      </c>
      <c r="L385" s="26">
        <f>Divisions!I384</f>
        <v>1.5</v>
      </c>
      <c r="M385" s="26">
        <f>Divisions!D384</f>
        <v>2.5</v>
      </c>
      <c r="N385" s="26" t="str">
        <f>Divisions!G384</f>
        <v/>
      </c>
      <c r="O385" s="27">
        <f t="shared" si="76"/>
        <v>15.5</v>
      </c>
      <c r="P385" s="28">
        <f>SUM(Divisions!O384:Y384)*2</f>
        <v>6</v>
      </c>
      <c r="Q385" s="28">
        <f t="shared" si="77"/>
        <v>10</v>
      </c>
      <c r="R385" s="38"/>
      <c r="S385" s="38"/>
      <c r="T385" s="117"/>
      <c r="U385" s="38"/>
      <c r="V385" s="38"/>
      <c r="W385" s="38"/>
      <c r="X385" s="38">
        <v>9</v>
      </c>
    </row>
    <row r="386" spans="1:24" ht="15" customHeight="1" x14ac:dyDescent="0.25">
      <c r="A386" s="23">
        <f>IF(O386=O385, IF(P386=P385,"",9),9)</f>
        <v>9</v>
      </c>
      <c r="B386" s="24" t="str">
        <f>Divisions!B390</f>
        <v>514 Montigny-Fontaine 4</v>
      </c>
      <c r="C386" s="26">
        <f>Divisions!C390</f>
        <v>0</v>
      </c>
      <c r="D386" s="26">
        <f>Divisions!H390</f>
        <v>0.5</v>
      </c>
      <c r="E386" s="26">
        <f>Divisions!I390</f>
        <v>1</v>
      </c>
      <c r="F386" s="26">
        <f>Divisions!D390</f>
        <v>2</v>
      </c>
      <c r="G386" s="26">
        <f>Divisions!J390</f>
        <v>2</v>
      </c>
      <c r="H386" s="26">
        <f>Divisions!G390</f>
        <v>0</v>
      </c>
      <c r="I386" s="26">
        <f>Divisions!K390</f>
        <v>1.5</v>
      </c>
      <c r="J386" s="26">
        <f>Divisions!M390</f>
        <v>1</v>
      </c>
      <c r="K386" s="25" t="s">
        <v>43</v>
      </c>
      <c r="L386" s="26">
        <f>Divisions!E390</f>
        <v>2</v>
      </c>
      <c r="M386" s="26">
        <f>Divisions!F390</f>
        <v>4</v>
      </c>
      <c r="N386" s="26" t="str">
        <f>Divisions!L390</f>
        <v/>
      </c>
      <c r="O386" s="27">
        <f t="shared" si="76"/>
        <v>14</v>
      </c>
      <c r="P386" s="28">
        <f>SUM(Divisions!O390:Y390)*2</f>
        <v>5</v>
      </c>
      <c r="Q386" s="28">
        <f t="shared" si="77"/>
        <v>10</v>
      </c>
      <c r="R386" s="38"/>
      <c r="S386" s="38"/>
      <c r="T386" s="117"/>
      <c r="U386" s="38"/>
      <c r="V386" s="38"/>
      <c r="W386" s="38"/>
      <c r="X386" s="38">
        <v>12</v>
      </c>
    </row>
    <row r="387" spans="1:24" ht="15" customHeight="1" x14ac:dyDescent="0.25">
      <c r="A387" s="23">
        <f>IF(O387=O386, IF(P387=P386,"",10),10)</f>
        <v>10</v>
      </c>
      <c r="B387" s="24" t="str">
        <f>Divisions!B380</f>
        <v>549 Saint-Ghislain 2</v>
      </c>
      <c r="C387" s="26">
        <f>Divisions!D380</f>
        <v>1</v>
      </c>
      <c r="D387" s="26">
        <f>Divisions!L380</f>
        <v>0</v>
      </c>
      <c r="E387" s="26">
        <f>Divisions!G380</f>
        <v>1</v>
      </c>
      <c r="F387" s="26">
        <f>Divisions!J380</f>
        <v>0</v>
      </c>
      <c r="G387" s="26">
        <f>Divisions!M380</f>
        <v>1.5</v>
      </c>
      <c r="H387" s="26">
        <f>Divisions!F380</f>
        <v>0.5</v>
      </c>
      <c r="I387" s="26">
        <f>Divisions!H380</f>
        <v>2</v>
      </c>
      <c r="J387" s="26">
        <f>Divisions!I380</f>
        <v>2.5</v>
      </c>
      <c r="K387" s="26">
        <f>Divisions!E380</f>
        <v>2</v>
      </c>
      <c r="L387" s="25" t="s">
        <v>43</v>
      </c>
      <c r="M387" s="26">
        <f>Divisions!K380</f>
        <v>2</v>
      </c>
      <c r="N387" s="26" t="str">
        <f>Divisions!C380</f>
        <v/>
      </c>
      <c r="O387" s="27">
        <f t="shared" si="76"/>
        <v>12.5</v>
      </c>
      <c r="P387" s="28">
        <f>SUM(Divisions!O380:Y380)*2</f>
        <v>5</v>
      </c>
      <c r="Q387" s="28">
        <f t="shared" si="77"/>
        <v>10</v>
      </c>
      <c r="R387" s="38"/>
      <c r="S387" s="38"/>
      <c r="T387" s="117"/>
      <c r="U387" s="38"/>
      <c r="V387" s="38"/>
      <c r="W387" s="38"/>
      <c r="X387" s="38">
        <v>1</v>
      </c>
    </row>
    <row r="388" spans="1:24" ht="15" customHeight="1" x14ac:dyDescent="0.25">
      <c r="A388" s="23">
        <f>IF(O388=O387, IF(P388=P387,"",11),11)</f>
        <v>11</v>
      </c>
      <c r="B388" s="24" t="str">
        <f>Divisions!B386</f>
        <v>952 Wavre 6</v>
      </c>
      <c r="C388" s="26">
        <f>Divisions!J386</f>
        <v>1.5</v>
      </c>
      <c r="D388" s="26">
        <f>Divisions!G386</f>
        <v>0</v>
      </c>
      <c r="E388" s="26">
        <f>Divisions!M386</f>
        <v>1</v>
      </c>
      <c r="F388" s="26">
        <f>Divisions!E386</f>
        <v>1</v>
      </c>
      <c r="G388" s="26">
        <f>Divisions!H386</f>
        <v>2</v>
      </c>
      <c r="H388" s="26">
        <f>Divisions!L386</f>
        <v>1</v>
      </c>
      <c r="I388" s="26">
        <f>Divisions!C386</f>
        <v>0</v>
      </c>
      <c r="J388" s="26">
        <f>Divisions!D386</f>
        <v>1.5</v>
      </c>
      <c r="K388" s="26">
        <f>Divisions!F386</f>
        <v>0</v>
      </c>
      <c r="L388" s="26">
        <f>Divisions!K386</f>
        <v>2</v>
      </c>
      <c r="M388" s="25" t="s">
        <v>43</v>
      </c>
      <c r="N388" s="26" t="str">
        <f>Divisions!I386</f>
        <v/>
      </c>
      <c r="O388" s="27">
        <f t="shared" si="76"/>
        <v>10</v>
      </c>
      <c r="P388" s="28">
        <f>SUM(Divisions!O386:Y386)*2</f>
        <v>2</v>
      </c>
      <c r="Q388" s="28">
        <f t="shared" si="77"/>
        <v>10</v>
      </c>
      <c r="R388" s="38"/>
      <c r="S388" s="38"/>
      <c r="T388" s="117"/>
      <c r="U388" s="38"/>
      <c r="V388" s="38"/>
      <c r="W388" s="38"/>
      <c r="X388" s="38">
        <v>8</v>
      </c>
    </row>
    <row r="389" spans="1:24" ht="15" customHeight="1" thickBot="1" x14ac:dyDescent="0.3">
      <c r="A389" s="29">
        <f>IF(O389=O388, IF(P389=P388,"",12),12)</f>
        <v>12</v>
      </c>
      <c r="B389" s="30" t="str">
        <f>Divisions!B389</f>
        <v>000 Bye 5K</v>
      </c>
      <c r="C389" s="31" t="str">
        <f>Divisions!M389</f>
        <v/>
      </c>
      <c r="D389" s="31" t="str">
        <f>Divisions!J389</f>
        <v/>
      </c>
      <c r="E389" s="31" t="str">
        <f>Divisions!E389</f>
        <v/>
      </c>
      <c r="F389" s="31" t="str">
        <f>Divisions!H389</f>
        <v/>
      </c>
      <c r="G389" s="31" t="str">
        <f>Divisions!K389</f>
        <v/>
      </c>
      <c r="H389" s="31" t="str">
        <f>Divisions!D389</f>
        <v/>
      </c>
      <c r="I389" s="31" t="str">
        <f>Divisions!F389</f>
        <v/>
      </c>
      <c r="J389" s="31" t="str">
        <f>Divisions!G389</f>
        <v/>
      </c>
      <c r="K389" s="31" t="str">
        <f>Divisions!L389</f>
        <v/>
      </c>
      <c r="L389" s="31" t="str">
        <f>Divisions!C389</f>
        <v/>
      </c>
      <c r="M389" s="31" t="str">
        <f>Divisions!I389</f>
        <v/>
      </c>
      <c r="N389" s="32" t="s">
        <v>43</v>
      </c>
      <c r="O389" s="33">
        <f t="shared" si="76"/>
        <v>0</v>
      </c>
      <c r="P389" s="34">
        <f>SUM(Divisions!O389:Y389)*2</f>
        <v>0</v>
      </c>
      <c r="Q389" s="34">
        <f t="shared" si="77"/>
        <v>0</v>
      </c>
      <c r="R389" s="38"/>
      <c r="S389" s="38"/>
      <c r="T389" s="117"/>
      <c r="U389" s="38"/>
      <c r="V389" s="38"/>
      <c r="W389" s="38"/>
      <c r="X389" s="38">
        <v>10</v>
      </c>
    </row>
    <row r="390" spans="1:24" ht="15" customHeight="1" thickTop="1" x14ac:dyDescent="0.25">
      <c r="A390" s="84"/>
      <c r="B390" s="35"/>
      <c r="C390" s="36"/>
      <c r="D390" s="36"/>
      <c r="E390" s="36"/>
      <c r="F390" s="36"/>
      <c r="G390" s="36"/>
      <c r="H390" s="36"/>
      <c r="I390" s="36"/>
      <c r="J390" s="36"/>
      <c r="K390" s="36"/>
      <c r="L390" s="36"/>
      <c r="M390" s="36"/>
      <c r="N390" s="36"/>
      <c r="O390" s="37"/>
      <c r="P390" s="38"/>
      <c r="Q390" s="38"/>
      <c r="R390" s="38"/>
      <c r="S390" s="38"/>
      <c r="T390" s="117"/>
      <c r="U390" s="38"/>
      <c r="V390" s="38"/>
      <c r="W390" s="38"/>
      <c r="X390" s="38"/>
    </row>
    <row r="391" spans="1:24" ht="15" customHeight="1" thickBot="1" x14ac:dyDescent="0.3">
      <c r="A391" s="14"/>
      <c r="B391" s="15" t="str">
        <f>Divisions!$B392</f>
        <v>Afdeling/Division 5L</v>
      </c>
      <c r="C391" s="16"/>
      <c r="D391" s="16"/>
      <c r="E391" s="16"/>
      <c r="F391" s="16"/>
      <c r="G391" s="16"/>
      <c r="H391" s="16"/>
      <c r="I391" s="16"/>
      <c r="J391" s="16"/>
      <c r="K391" s="16"/>
      <c r="L391" s="16"/>
      <c r="M391" s="16"/>
      <c r="N391" s="16"/>
      <c r="O391" s="17"/>
      <c r="P391" s="17"/>
      <c r="Q391" s="17"/>
      <c r="R391" s="17"/>
      <c r="S391" s="17"/>
      <c r="T391" s="115"/>
      <c r="U391" s="17"/>
      <c r="V391" s="17"/>
      <c r="W391" s="17"/>
      <c r="X391" s="17"/>
    </row>
    <row r="392" spans="1:24" ht="15" customHeight="1" thickTop="1" thickBot="1" x14ac:dyDescent="0.3">
      <c r="A392" s="18" t="s">
        <v>39</v>
      </c>
      <c r="B392" s="19" t="s">
        <v>40</v>
      </c>
      <c r="C392" s="20">
        <f t="shared" ref="C392:N392" si="78">MATCH("XX",C393:C404,0)</f>
        <v>1</v>
      </c>
      <c r="D392" s="20">
        <f t="shared" si="78"/>
        <v>2</v>
      </c>
      <c r="E392" s="20">
        <f t="shared" si="78"/>
        <v>3</v>
      </c>
      <c r="F392" s="20">
        <f t="shared" si="78"/>
        <v>4</v>
      </c>
      <c r="G392" s="20">
        <f t="shared" si="78"/>
        <v>5</v>
      </c>
      <c r="H392" s="20">
        <f t="shared" si="78"/>
        <v>6</v>
      </c>
      <c r="I392" s="20">
        <f t="shared" si="78"/>
        <v>7</v>
      </c>
      <c r="J392" s="20">
        <f t="shared" si="78"/>
        <v>8</v>
      </c>
      <c r="K392" s="20">
        <f t="shared" si="78"/>
        <v>9</v>
      </c>
      <c r="L392" s="20">
        <f t="shared" si="78"/>
        <v>10</v>
      </c>
      <c r="M392" s="20">
        <f t="shared" si="78"/>
        <v>11</v>
      </c>
      <c r="N392" s="20">
        <f t="shared" si="78"/>
        <v>12</v>
      </c>
      <c r="O392" s="21" t="s">
        <v>41</v>
      </c>
      <c r="P392" s="22" t="s">
        <v>42</v>
      </c>
      <c r="Q392" s="22" t="s">
        <v>47</v>
      </c>
      <c r="R392" s="43"/>
      <c r="S392" s="43"/>
      <c r="T392" s="116"/>
      <c r="U392" s="43"/>
      <c r="V392" s="43"/>
      <c r="W392" s="43"/>
      <c r="X392" s="43"/>
    </row>
    <row r="393" spans="1:24" ht="15" customHeight="1" x14ac:dyDescent="0.25">
      <c r="A393" s="23">
        <v>1</v>
      </c>
      <c r="B393" s="24" t="str">
        <f>Divisions!B401</f>
        <v>194 ChessLooks Lier 3</v>
      </c>
      <c r="C393" s="25" t="s">
        <v>43</v>
      </c>
      <c r="D393" s="26">
        <f>Divisions!K401</f>
        <v>2</v>
      </c>
      <c r="E393" s="26">
        <f>Divisions!L401</f>
        <v>2.5</v>
      </c>
      <c r="F393" s="26">
        <f>Divisions!H401</f>
        <v>3</v>
      </c>
      <c r="G393" s="26">
        <f>Divisions!F401</f>
        <v>3.5</v>
      </c>
      <c r="H393" s="26">
        <f>Divisions!C401</f>
        <v>4</v>
      </c>
      <c r="I393" s="26">
        <f>Divisions!D401</f>
        <v>3.5</v>
      </c>
      <c r="J393" s="26">
        <f>Divisions!I401</f>
        <v>4</v>
      </c>
      <c r="K393" s="26">
        <f>Divisions!M401</f>
        <v>2.5</v>
      </c>
      <c r="L393" s="26">
        <f>Divisions!E401</f>
        <v>4</v>
      </c>
      <c r="M393" s="26">
        <f>Divisions!G401</f>
        <v>4</v>
      </c>
      <c r="N393" s="26">
        <f>Divisions!J401</f>
        <v>4</v>
      </c>
      <c r="O393" s="27">
        <f t="shared" ref="O393:O404" si="79">SUM(C393:N393)</f>
        <v>37</v>
      </c>
      <c r="P393" s="28">
        <f>SUM(Divisions!O401:Y401)*2</f>
        <v>21</v>
      </c>
      <c r="Q393" s="28">
        <f t="shared" ref="Q393:Q404" si="80">COUNT(C393:N393)</f>
        <v>11</v>
      </c>
      <c r="R393" s="38"/>
      <c r="S393" s="38"/>
      <c r="T393" s="117"/>
      <c r="U393" s="38"/>
      <c r="V393" s="38"/>
      <c r="W393" s="38"/>
      <c r="X393" s="38">
        <v>1</v>
      </c>
    </row>
    <row r="394" spans="1:24" ht="15" customHeight="1" x14ac:dyDescent="0.25">
      <c r="A394" s="23">
        <f>IF(O394=O393, IF(P394=P393,"",2),2)</f>
        <v>2</v>
      </c>
      <c r="B394" s="24" t="str">
        <f>Divisions!B395</f>
        <v>166 TSM Mechelen 3</v>
      </c>
      <c r="C394" s="26">
        <f>Divisions!K395</f>
        <v>2</v>
      </c>
      <c r="D394" s="25" t="s">
        <v>43</v>
      </c>
      <c r="E394" s="26">
        <f>Divisions!F395</f>
        <v>2.5</v>
      </c>
      <c r="F394" s="26">
        <f>Divisions!M395</f>
        <v>2</v>
      </c>
      <c r="G394" s="26">
        <f>Divisions!E395</f>
        <v>3</v>
      </c>
      <c r="H394" s="26">
        <f>Divisions!H395</f>
        <v>3</v>
      </c>
      <c r="I394" s="26">
        <f>Divisions!I395</f>
        <v>2.5</v>
      </c>
      <c r="J394" s="26">
        <f>Divisions!C395</f>
        <v>4</v>
      </c>
      <c r="K394" s="26">
        <f>Divisions!G395</f>
        <v>2.5</v>
      </c>
      <c r="L394" s="26">
        <f>Divisions!J395</f>
        <v>3</v>
      </c>
      <c r="M394" s="26">
        <f>Divisions!L395</f>
        <v>3.5</v>
      </c>
      <c r="N394" s="26">
        <f>Divisions!D395</f>
        <v>2.5</v>
      </c>
      <c r="O394" s="27">
        <f t="shared" si="79"/>
        <v>30.5</v>
      </c>
      <c r="P394" s="28">
        <f>SUM(Divisions!O395:Y395)*2</f>
        <v>20</v>
      </c>
      <c r="Q394" s="28">
        <f t="shared" si="80"/>
        <v>11</v>
      </c>
      <c r="R394" s="38"/>
      <c r="S394" s="38"/>
      <c r="T394" s="117"/>
      <c r="U394" s="38"/>
      <c r="V394" s="38"/>
      <c r="W394" s="38"/>
      <c r="X394" s="38">
        <v>7</v>
      </c>
    </row>
    <row r="395" spans="1:24" ht="15" customHeight="1" x14ac:dyDescent="0.25">
      <c r="A395" s="23">
        <f>IF(O395=O394, IF(P395=P394,"",3),3)</f>
        <v>3</v>
      </c>
      <c r="B395" s="24" t="str">
        <f>Divisions!B396</f>
        <v>260 Kapelle o/d Bos 2</v>
      </c>
      <c r="C395" s="26">
        <f>Divisions!L396</f>
        <v>1.5</v>
      </c>
      <c r="D395" s="26">
        <f>Divisions!F396</f>
        <v>1.5</v>
      </c>
      <c r="E395" s="25" t="s">
        <v>43</v>
      </c>
      <c r="F395" s="26">
        <f>Divisions!C396</f>
        <v>1.5</v>
      </c>
      <c r="G395" s="26">
        <f>Divisions!G396</f>
        <v>3.5</v>
      </c>
      <c r="H395" s="26">
        <f>Divisions!I396</f>
        <v>2.5</v>
      </c>
      <c r="I395" s="26">
        <f>Divisions!J396</f>
        <v>3</v>
      </c>
      <c r="J395" s="26">
        <f>Divisions!D396</f>
        <v>2.5</v>
      </c>
      <c r="K395" s="26">
        <f>Divisions!H396</f>
        <v>2.5</v>
      </c>
      <c r="L395" s="26">
        <f>Divisions!K396</f>
        <v>4</v>
      </c>
      <c r="M395" s="26">
        <f>Divisions!M396</f>
        <v>2</v>
      </c>
      <c r="N395" s="26">
        <f>Divisions!E396</f>
        <v>4</v>
      </c>
      <c r="O395" s="27">
        <f t="shared" si="79"/>
        <v>28.5</v>
      </c>
      <c r="P395" s="28">
        <f>SUM(Divisions!O396:Y396)*2</f>
        <v>15</v>
      </c>
      <c r="Q395" s="28">
        <f t="shared" si="80"/>
        <v>11</v>
      </c>
      <c r="R395" s="38"/>
      <c r="S395" s="38"/>
      <c r="T395" s="117"/>
      <c r="U395" s="38"/>
      <c r="V395" s="38"/>
      <c r="W395" s="38"/>
      <c r="X395" s="38">
        <v>5</v>
      </c>
    </row>
    <row r="396" spans="1:24" ht="15" customHeight="1" x14ac:dyDescent="0.25">
      <c r="A396" s="23">
        <f>IF(O396=O395, IF(P396=P395,"",4),4)</f>
        <v>4</v>
      </c>
      <c r="B396" s="24" t="str">
        <f>Divisions!B403</f>
        <v>135 Geel 3</v>
      </c>
      <c r="C396" s="26">
        <f>Divisions!H403</f>
        <v>1</v>
      </c>
      <c r="D396" s="26">
        <f>Divisions!M403</f>
        <v>2</v>
      </c>
      <c r="E396" s="26">
        <f>Divisions!C403</f>
        <v>2.5</v>
      </c>
      <c r="F396" s="25" t="s">
        <v>43</v>
      </c>
      <c r="G396" s="26">
        <f>Divisions!J403</f>
        <v>0</v>
      </c>
      <c r="H396" s="26">
        <f>Divisions!E403</f>
        <v>2</v>
      </c>
      <c r="I396" s="26">
        <f>Divisions!F403</f>
        <v>2.5</v>
      </c>
      <c r="J396" s="26">
        <f>Divisions!K403</f>
        <v>2.5</v>
      </c>
      <c r="K396" s="26">
        <f>Divisions!D403</f>
        <v>3</v>
      </c>
      <c r="L396" s="26">
        <f>Divisions!G403</f>
        <v>3</v>
      </c>
      <c r="M396" s="26">
        <f>Divisions!I403</f>
        <v>4</v>
      </c>
      <c r="N396" s="26">
        <f>Divisions!L403</f>
        <v>2</v>
      </c>
      <c r="O396" s="27">
        <f t="shared" si="79"/>
        <v>24.5</v>
      </c>
      <c r="P396" s="28">
        <f>SUM(Divisions!O403:Y403)*2</f>
        <v>15</v>
      </c>
      <c r="Q396" s="28">
        <f t="shared" si="80"/>
        <v>11</v>
      </c>
      <c r="R396" s="38"/>
      <c r="S396" s="38"/>
      <c r="T396" s="117"/>
      <c r="U396" s="38"/>
      <c r="V396" s="38"/>
      <c r="W396" s="38"/>
      <c r="X396" s="38">
        <v>4</v>
      </c>
    </row>
    <row r="397" spans="1:24" ht="15" customHeight="1" x14ac:dyDescent="0.25">
      <c r="A397" s="23">
        <f>IF(O397=O396, IF(P397=P396,"",5),5)</f>
        <v>5</v>
      </c>
      <c r="B397" s="24" t="str">
        <f>Divisions!B405</f>
        <v>124 Deurne 4</v>
      </c>
      <c r="C397" s="26">
        <f>Divisions!F405</f>
        <v>0.5</v>
      </c>
      <c r="D397" s="26">
        <f>Divisions!E405</f>
        <v>1</v>
      </c>
      <c r="E397" s="26">
        <f>Divisions!G405</f>
        <v>0.5</v>
      </c>
      <c r="F397" s="26">
        <f>Divisions!J405</f>
        <v>4</v>
      </c>
      <c r="G397" s="25" t="s">
        <v>43</v>
      </c>
      <c r="H397" s="26">
        <f>Divisions!K405</f>
        <v>0.5</v>
      </c>
      <c r="I397" s="26">
        <f>Divisions!M405</f>
        <v>0</v>
      </c>
      <c r="J397" s="26">
        <f>Divisions!L405</f>
        <v>2.5</v>
      </c>
      <c r="K397" s="26">
        <f>Divisions!I405</f>
        <v>3.5</v>
      </c>
      <c r="L397" s="26">
        <f>Divisions!D405</f>
        <v>3.5</v>
      </c>
      <c r="M397" s="26">
        <f>Divisions!H405</f>
        <v>2.5</v>
      </c>
      <c r="N397" s="26">
        <f>Divisions!C405</f>
        <v>4</v>
      </c>
      <c r="O397" s="27">
        <f t="shared" si="79"/>
        <v>22.5</v>
      </c>
      <c r="P397" s="28">
        <f>SUM(Divisions!O405:Y405)*2</f>
        <v>12</v>
      </c>
      <c r="Q397" s="28">
        <f t="shared" si="80"/>
        <v>11</v>
      </c>
      <c r="R397" s="38"/>
      <c r="S397" s="38"/>
      <c r="T397" s="117"/>
      <c r="U397" s="38"/>
      <c r="V397" s="38"/>
      <c r="W397" s="38"/>
      <c r="X397" s="38">
        <v>6</v>
      </c>
    </row>
    <row r="398" spans="1:24" ht="15" customHeight="1" x14ac:dyDescent="0.25">
      <c r="A398" s="23">
        <f>IF(O398=O397, IF(P398=P397,"",6),6)</f>
        <v>6</v>
      </c>
      <c r="B398" s="24" t="str">
        <f>Divisions!B398</f>
        <v>174 Brasschaat 7</v>
      </c>
      <c r="C398" s="26">
        <f>Divisions!C398</f>
        <v>0</v>
      </c>
      <c r="D398" s="26">
        <f>Divisions!H398</f>
        <v>1</v>
      </c>
      <c r="E398" s="26">
        <f>Divisions!I398</f>
        <v>1.5</v>
      </c>
      <c r="F398" s="26">
        <f>Divisions!E398</f>
        <v>2</v>
      </c>
      <c r="G398" s="26">
        <f>Divisions!K398</f>
        <v>3.5</v>
      </c>
      <c r="H398" s="25" t="s">
        <v>43</v>
      </c>
      <c r="I398" s="26">
        <f>Divisions!L398</f>
        <v>2.5</v>
      </c>
      <c r="J398" s="26">
        <f>Divisions!F398</f>
        <v>0.5</v>
      </c>
      <c r="K398" s="26">
        <f>Divisions!J398</f>
        <v>2.5</v>
      </c>
      <c r="L398" s="26">
        <f>Divisions!M398</f>
        <v>1</v>
      </c>
      <c r="M398" s="26">
        <f>Divisions!D398</f>
        <v>3</v>
      </c>
      <c r="N398" s="26">
        <f>Divisions!G398</f>
        <v>4</v>
      </c>
      <c r="O398" s="27">
        <f t="shared" si="79"/>
        <v>21.5</v>
      </c>
      <c r="P398" s="28">
        <f>SUM(Divisions!O398:Y398)*2</f>
        <v>11</v>
      </c>
      <c r="Q398" s="28">
        <f t="shared" si="80"/>
        <v>11</v>
      </c>
      <c r="R398" s="38"/>
      <c r="S398" s="38"/>
      <c r="T398" s="117"/>
      <c r="U398" s="38"/>
      <c r="V398" s="38"/>
      <c r="W398" s="38"/>
      <c r="X398" s="38">
        <v>3</v>
      </c>
    </row>
    <row r="399" spans="1:24" ht="15" customHeight="1" x14ac:dyDescent="0.25">
      <c r="A399" s="23">
        <f>IF(O399=O398, IF(P399=P398,"",7),7)</f>
        <v>7</v>
      </c>
      <c r="B399" s="24" t="str">
        <f>Divisions!B399</f>
        <v>114 Mechelen 8</v>
      </c>
      <c r="C399" s="26">
        <f>Divisions!D399</f>
        <v>0.5</v>
      </c>
      <c r="D399" s="26">
        <f>Divisions!I399</f>
        <v>1.5</v>
      </c>
      <c r="E399" s="26">
        <f>Divisions!J399</f>
        <v>1</v>
      </c>
      <c r="F399" s="26">
        <f>Divisions!F399</f>
        <v>1.5</v>
      </c>
      <c r="G399" s="26">
        <f>Divisions!M399</f>
        <v>4</v>
      </c>
      <c r="H399" s="26">
        <f>Divisions!L399</f>
        <v>1.5</v>
      </c>
      <c r="I399" s="25" t="s">
        <v>43</v>
      </c>
      <c r="J399" s="26">
        <f>Divisions!G399</f>
        <v>1.5</v>
      </c>
      <c r="K399" s="26">
        <f>Divisions!K399</f>
        <v>3</v>
      </c>
      <c r="L399" s="26">
        <f>Divisions!C399</f>
        <v>3</v>
      </c>
      <c r="M399" s="26">
        <f>Divisions!E399</f>
        <v>4</v>
      </c>
      <c r="N399" s="26">
        <f>Divisions!H399</f>
        <v>4</v>
      </c>
      <c r="O399" s="27">
        <f t="shared" si="79"/>
        <v>25.5</v>
      </c>
      <c r="P399" s="28">
        <f>SUM(Divisions!O399:Y399)*2</f>
        <v>10</v>
      </c>
      <c r="Q399" s="28">
        <f t="shared" si="80"/>
        <v>11</v>
      </c>
      <c r="R399" s="38"/>
      <c r="S399" s="38"/>
      <c r="T399" s="117"/>
      <c r="U399" s="38"/>
      <c r="V399" s="38"/>
      <c r="W399" s="38"/>
      <c r="X399" s="38">
        <v>8</v>
      </c>
    </row>
    <row r="400" spans="1:24" ht="15" customHeight="1" x14ac:dyDescent="0.25">
      <c r="A400" s="23">
        <f>IF(O400=O399, IF(P400=P399,"",8),8)</f>
        <v>8</v>
      </c>
      <c r="B400" s="24" t="str">
        <f>Divisions!B404</f>
        <v>128 Beveren 4</v>
      </c>
      <c r="C400" s="26">
        <f>Divisions!I404</f>
        <v>0</v>
      </c>
      <c r="D400" s="26">
        <f>Divisions!C404</f>
        <v>0</v>
      </c>
      <c r="E400" s="26">
        <f>Divisions!D404</f>
        <v>1.5</v>
      </c>
      <c r="F400" s="26">
        <f>Divisions!K404</f>
        <v>1.5</v>
      </c>
      <c r="G400" s="26">
        <f>Divisions!L404</f>
        <v>1.5</v>
      </c>
      <c r="H400" s="26">
        <f>Divisions!F404</f>
        <v>3.5</v>
      </c>
      <c r="I400" s="26">
        <f>Divisions!G404</f>
        <v>2.5</v>
      </c>
      <c r="J400" s="25" t="s">
        <v>43</v>
      </c>
      <c r="K400" s="26">
        <f>Divisions!E404</f>
        <v>0</v>
      </c>
      <c r="L400" s="26">
        <f>Divisions!H404</f>
        <v>3</v>
      </c>
      <c r="M400" s="26">
        <f>Divisions!J404</f>
        <v>3.5</v>
      </c>
      <c r="N400" s="26">
        <f>Divisions!M404</f>
        <v>4</v>
      </c>
      <c r="O400" s="27">
        <f t="shared" si="79"/>
        <v>21</v>
      </c>
      <c r="P400" s="28">
        <f>SUM(Divisions!O404:Y404)*2</f>
        <v>10</v>
      </c>
      <c r="Q400" s="28">
        <f t="shared" si="80"/>
        <v>11</v>
      </c>
      <c r="R400" s="38"/>
      <c r="S400" s="38"/>
      <c r="T400" s="117"/>
      <c r="U400" s="38"/>
      <c r="V400" s="38"/>
      <c r="W400" s="38"/>
      <c r="X400" s="38">
        <v>2</v>
      </c>
    </row>
    <row r="401" spans="1:24" ht="15" customHeight="1" x14ac:dyDescent="0.25">
      <c r="A401" s="23">
        <f>IF(O401=O400, IF(P401=P400,"",9),9)</f>
        <v>9</v>
      </c>
      <c r="B401" s="24" t="str">
        <f>Divisions!B397</f>
        <v>230 Leuven Centraal 6</v>
      </c>
      <c r="C401" s="26">
        <f>Divisions!M397</f>
        <v>1.5</v>
      </c>
      <c r="D401" s="26">
        <f>Divisions!G397</f>
        <v>1.5</v>
      </c>
      <c r="E401" s="26">
        <f>Divisions!H397</f>
        <v>1.5</v>
      </c>
      <c r="F401" s="26">
        <f>Divisions!D397</f>
        <v>1</v>
      </c>
      <c r="G401" s="26">
        <f>Divisions!I397</f>
        <v>0.5</v>
      </c>
      <c r="H401" s="26">
        <f>Divisions!J397</f>
        <v>1.5</v>
      </c>
      <c r="I401" s="26">
        <f>Divisions!K397</f>
        <v>1</v>
      </c>
      <c r="J401" s="26">
        <f>Divisions!E397</f>
        <v>4</v>
      </c>
      <c r="K401" s="25" t="s">
        <v>43</v>
      </c>
      <c r="L401" s="26">
        <f>Divisions!L397</f>
        <v>3</v>
      </c>
      <c r="M401" s="26">
        <f>Divisions!C397</f>
        <v>3</v>
      </c>
      <c r="N401" s="26">
        <f>Divisions!F397</f>
        <v>2</v>
      </c>
      <c r="O401" s="27">
        <f t="shared" si="79"/>
        <v>20.5</v>
      </c>
      <c r="P401" s="28">
        <f>SUM(Divisions!O397:Y397)*2</f>
        <v>7</v>
      </c>
      <c r="Q401" s="28">
        <f t="shared" si="80"/>
        <v>11</v>
      </c>
      <c r="R401" s="38"/>
      <c r="S401" s="38"/>
      <c r="T401" s="117"/>
      <c r="U401" s="38"/>
      <c r="V401" s="38"/>
      <c r="W401" s="38"/>
      <c r="X401" s="38">
        <v>12</v>
      </c>
    </row>
    <row r="402" spans="1:24" ht="15" customHeight="1" x14ac:dyDescent="0.25">
      <c r="A402" s="23">
        <f>IF(O402=O401, IF(P402=P401,"",10),10)</f>
        <v>10</v>
      </c>
      <c r="B402" s="24" t="str">
        <f>Divisions!B400</f>
        <v>132 SK Oude-God 6</v>
      </c>
      <c r="C402" s="26">
        <f>Divisions!E400</f>
        <v>0</v>
      </c>
      <c r="D402" s="26">
        <f>Divisions!J400</f>
        <v>1</v>
      </c>
      <c r="E402" s="26">
        <f>Divisions!K400</f>
        <v>0</v>
      </c>
      <c r="F402" s="26">
        <f>Divisions!G400</f>
        <v>1</v>
      </c>
      <c r="G402" s="26">
        <f>Divisions!D400</f>
        <v>0.5</v>
      </c>
      <c r="H402" s="26">
        <f>Divisions!M400</f>
        <v>3</v>
      </c>
      <c r="I402" s="26">
        <f>Divisions!C400</f>
        <v>1</v>
      </c>
      <c r="J402" s="26">
        <f>Divisions!H400</f>
        <v>1</v>
      </c>
      <c r="K402" s="26">
        <f>Divisions!L400</f>
        <v>1</v>
      </c>
      <c r="L402" s="25" t="s">
        <v>43</v>
      </c>
      <c r="M402" s="26">
        <f>Divisions!F400</f>
        <v>2</v>
      </c>
      <c r="N402" s="26">
        <f>Divisions!I400</f>
        <v>4</v>
      </c>
      <c r="O402" s="27">
        <f t="shared" si="79"/>
        <v>14.5</v>
      </c>
      <c r="P402" s="28">
        <f>SUM(Divisions!O400:Y400)*2</f>
        <v>5</v>
      </c>
      <c r="Q402" s="28">
        <f t="shared" si="80"/>
        <v>11</v>
      </c>
      <c r="R402" s="38"/>
      <c r="S402" s="38"/>
      <c r="T402" s="117"/>
      <c r="U402" s="38"/>
      <c r="V402" s="38"/>
      <c r="W402" s="38"/>
      <c r="X402" s="38">
        <v>10</v>
      </c>
    </row>
    <row r="403" spans="1:24" ht="15" customHeight="1" x14ac:dyDescent="0.25">
      <c r="A403" s="23">
        <f>IF(O403=O402, IF(P403=P402,"",11),11)</f>
        <v>11</v>
      </c>
      <c r="B403" s="24" t="str">
        <f>Divisions!B402</f>
        <v>130 Moretus Hoboken 3</v>
      </c>
      <c r="C403" s="26">
        <f>Divisions!G402</f>
        <v>0</v>
      </c>
      <c r="D403" s="26">
        <f>Divisions!L402</f>
        <v>0.5</v>
      </c>
      <c r="E403" s="26">
        <f>Divisions!M402</f>
        <v>2</v>
      </c>
      <c r="F403" s="26">
        <f>Divisions!I402</f>
        <v>0</v>
      </c>
      <c r="G403" s="26">
        <f>Divisions!H402</f>
        <v>1.5</v>
      </c>
      <c r="H403" s="26">
        <f>Divisions!D402</f>
        <v>1</v>
      </c>
      <c r="I403" s="26">
        <f>Divisions!E402</f>
        <v>0</v>
      </c>
      <c r="J403" s="26">
        <f>Divisions!J402</f>
        <v>0.5</v>
      </c>
      <c r="K403" s="26">
        <f>Divisions!C402</f>
        <v>1</v>
      </c>
      <c r="L403" s="26">
        <f>Divisions!F402</f>
        <v>2</v>
      </c>
      <c r="M403" s="25" t="s">
        <v>43</v>
      </c>
      <c r="N403" s="26">
        <f>Divisions!K402</f>
        <v>4</v>
      </c>
      <c r="O403" s="27">
        <f t="shared" si="79"/>
        <v>12.5</v>
      </c>
      <c r="P403" s="28">
        <f>SUM(Divisions!O402:Y402)*2</f>
        <v>4</v>
      </c>
      <c r="Q403" s="28">
        <f t="shared" si="80"/>
        <v>11</v>
      </c>
      <c r="R403" s="38"/>
      <c r="S403" s="38"/>
      <c r="T403" s="117"/>
      <c r="U403" s="38"/>
      <c r="V403" s="38"/>
      <c r="W403" s="38"/>
      <c r="X403" s="38">
        <v>11</v>
      </c>
    </row>
    <row r="404" spans="1:24" ht="15" customHeight="1" thickBot="1" x14ac:dyDescent="0.3">
      <c r="A404" s="29">
        <f>IF(O404=O403, IF(P404=P403,"",12),12)</f>
        <v>12</v>
      </c>
      <c r="B404" s="30" t="str">
        <f>Divisions!B394</f>
        <v>192 SK Lier 2</v>
      </c>
      <c r="C404" s="31">
        <f>Divisions!J394</f>
        <v>0</v>
      </c>
      <c r="D404" s="31">
        <f>Divisions!D394</f>
        <v>1.5</v>
      </c>
      <c r="E404" s="31">
        <f>Divisions!E394</f>
        <v>0</v>
      </c>
      <c r="F404" s="31">
        <f>Divisions!L394</f>
        <v>2</v>
      </c>
      <c r="G404" s="31">
        <f>Divisions!C394</f>
        <v>0</v>
      </c>
      <c r="H404" s="31">
        <f>Divisions!G394</f>
        <v>0</v>
      </c>
      <c r="I404" s="31">
        <f>Divisions!H394</f>
        <v>0</v>
      </c>
      <c r="J404" s="31">
        <f>Divisions!M394</f>
        <v>0</v>
      </c>
      <c r="K404" s="31">
        <f>Divisions!F394</f>
        <v>2</v>
      </c>
      <c r="L404" s="31">
        <f>Divisions!I394</f>
        <v>0</v>
      </c>
      <c r="M404" s="31">
        <f>Divisions!K394</f>
        <v>0</v>
      </c>
      <c r="N404" s="134" t="s">
        <v>43</v>
      </c>
      <c r="O404" s="33">
        <f t="shared" si="79"/>
        <v>5.5</v>
      </c>
      <c r="P404" s="34">
        <f>SUM(Divisions!O394:Y394)*2</f>
        <v>2</v>
      </c>
      <c r="Q404" s="34">
        <f t="shared" si="80"/>
        <v>11</v>
      </c>
      <c r="R404" s="38"/>
      <c r="S404" s="38"/>
      <c r="T404" s="117"/>
      <c r="U404" s="38"/>
      <c r="V404" s="38"/>
      <c r="W404" s="38"/>
      <c r="X404" s="38">
        <v>9</v>
      </c>
    </row>
    <row r="405" spans="1:24" ht="15" customHeight="1" thickTop="1" x14ac:dyDescent="0.25">
      <c r="A405" s="84"/>
      <c r="B405" s="35"/>
      <c r="C405" s="36"/>
      <c r="D405" s="36"/>
      <c r="E405" s="36"/>
      <c r="F405" s="36"/>
      <c r="G405" s="36"/>
      <c r="H405" s="36"/>
      <c r="I405" s="36"/>
      <c r="J405" s="36"/>
      <c r="K405" s="36"/>
      <c r="L405" s="36"/>
      <c r="M405" s="36"/>
      <c r="N405" s="36"/>
      <c r="O405" s="37"/>
      <c r="P405" s="38"/>
      <c r="Q405" s="38"/>
      <c r="R405" s="38"/>
      <c r="S405" s="38"/>
      <c r="T405" s="117"/>
      <c r="U405" s="38"/>
      <c r="V405" s="38"/>
      <c r="W405" s="38"/>
      <c r="X405" s="38"/>
    </row>
    <row r="406" spans="1:24" ht="15" customHeight="1" thickBot="1" x14ac:dyDescent="0.3">
      <c r="A406" s="14"/>
      <c r="B406" s="15" t="str">
        <f>Divisions!$B407</f>
        <v>Afdeling/Division 5M</v>
      </c>
      <c r="C406" s="16"/>
      <c r="D406" s="16"/>
      <c r="E406" s="16"/>
      <c r="F406" s="16"/>
      <c r="G406" s="16"/>
      <c r="H406" s="16"/>
      <c r="I406" s="16"/>
      <c r="J406" s="16"/>
      <c r="K406" s="16"/>
      <c r="L406" s="16"/>
      <c r="M406" s="16"/>
      <c r="N406" s="16"/>
      <c r="O406" s="17"/>
      <c r="P406" s="17"/>
      <c r="Q406" s="17"/>
      <c r="R406" s="17"/>
      <c r="S406" s="17"/>
      <c r="T406" s="115"/>
      <c r="U406" s="17"/>
      <c r="V406" s="17"/>
      <c r="W406" s="17"/>
      <c r="X406" s="17"/>
    </row>
    <row r="407" spans="1:24" ht="15" customHeight="1" thickTop="1" thickBot="1" x14ac:dyDescent="0.3">
      <c r="A407" s="18" t="s">
        <v>39</v>
      </c>
      <c r="B407" s="19" t="s">
        <v>40</v>
      </c>
      <c r="C407" s="20">
        <f t="shared" ref="C407:N407" si="81">MATCH("XX",C408:C419,0)</f>
        <v>1</v>
      </c>
      <c r="D407" s="20">
        <f t="shared" si="81"/>
        <v>2</v>
      </c>
      <c r="E407" s="20">
        <f t="shared" si="81"/>
        <v>3</v>
      </c>
      <c r="F407" s="20">
        <f t="shared" si="81"/>
        <v>4</v>
      </c>
      <c r="G407" s="20">
        <f t="shared" si="81"/>
        <v>5</v>
      </c>
      <c r="H407" s="20">
        <f t="shared" si="81"/>
        <v>6</v>
      </c>
      <c r="I407" s="20">
        <f t="shared" si="81"/>
        <v>7</v>
      </c>
      <c r="J407" s="20">
        <f t="shared" si="81"/>
        <v>8</v>
      </c>
      <c r="K407" s="20">
        <f t="shared" si="81"/>
        <v>9</v>
      </c>
      <c r="L407" s="20">
        <f t="shared" si="81"/>
        <v>10</v>
      </c>
      <c r="M407" s="20">
        <f t="shared" si="81"/>
        <v>11</v>
      </c>
      <c r="N407" s="20">
        <f t="shared" si="81"/>
        <v>12</v>
      </c>
      <c r="O407" s="21" t="s">
        <v>41</v>
      </c>
      <c r="P407" s="22" t="s">
        <v>42</v>
      </c>
      <c r="Q407" s="22" t="s">
        <v>47</v>
      </c>
      <c r="R407" s="43"/>
      <c r="S407" s="43"/>
      <c r="T407" s="116"/>
      <c r="U407" s="43"/>
      <c r="V407" s="43"/>
      <c r="W407" s="43"/>
      <c r="X407" s="43"/>
    </row>
    <row r="408" spans="1:24" ht="15" customHeight="1" x14ac:dyDescent="0.25">
      <c r="A408" s="23">
        <v>1</v>
      </c>
      <c r="B408" s="24">
        <f>Divisions!B411</f>
        <v>0</v>
      </c>
      <c r="C408" s="133" t="s">
        <v>43</v>
      </c>
      <c r="D408" s="26">
        <f>Divisions!C411</f>
        <v>0</v>
      </c>
      <c r="E408" s="26">
        <f>Divisions!E411</f>
        <v>0</v>
      </c>
      <c r="F408" s="26" t="str">
        <f>Divisions!M411</f>
        <v/>
      </c>
      <c r="G408" s="26" t="str">
        <f>Divisions!H411</f>
        <v/>
      </c>
      <c r="H408" s="26">
        <f>Divisions!J411</f>
        <v>0</v>
      </c>
      <c r="I408" s="26" t="str">
        <f>Divisions!F411</f>
        <v/>
      </c>
      <c r="J408" s="26" t="str">
        <f>Divisions!K411</f>
        <v/>
      </c>
      <c r="K408" s="26">
        <f>Divisions!D411</f>
        <v>0</v>
      </c>
      <c r="L408" s="26" t="str">
        <f>Divisions!G411</f>
        <v/>
      </c>
      <c r="M408" s="26" t="str">
        <f>Divisions!I411</f>
        <v/>
      </c>
      <c r="N408" s="26" t="str">
        <f>Divisions!L411</f>
        <v/>
      </c>
      <c r="O408" s="27">
        <f t="shared" ref="O408:O419" si="82">SUM(C408:N408)</f>
        <v>0</v>
      </c>
      <c r="P408" s="28">
        <f>SUM(Divisions!O411:Y411)*2</f>
        <v>4</v>
      </c>
      <c r="Q408" s="28">
        <f t="shared" ref="Q408:Q419" si="83">COUNT(C408:N408)</f>
        <v>4</v>
      </c>
      <c r="R408" s="38"/>
      <c r="S408" s="38"/>
      <c r="T408" s="117"/>
      <c r="U408" s="38"/>
      <c r="V408" s="38"/>
      <c r="W408" s="38"/>
      <c r="X408" s="38">
        <v>3</v>
      </c>
    </row>
    <row r="409" spans="1:24" ht="15" customHeight="1" x14ac:dyDescent="0.25">
      <c r="A409" s="23" t="str">
        <f>IF(O409=O408, IF(P409=P408,"",2),2)</f>
        <v/>
      </c>
      <c r="B409" s="24">
        <f>Divisions!B418</f>
        <v>0</v>
      </c>
      <c r="C409" s="26">
        <f>Divisions!C418</f>
        <v>0</v>
      </c>
      <c r="D409" s="25" t="s">
        <v>43</v>
      </c>
      <c r="E409" s="26" t="str">
        <f>Divisions!L418</f>
        <v/>
      </c>
      <c r="F409" s="26" t="str">
        <f>Divisions!I418</f>
        <v/>
      </c>
      <c r="G409" s="26">
        <f>Divisions!D418</f>
        <v>0</v>
      </c>
      <c r="H409" s="26" t="str">
        <f>Divisions!F418</f>
        <v/>
      </c>
      <c r="I409" s="26" t="str">
        <f>Divisions!M418</f>
        <v/>
      </c>
      <c r="J409" s="26" t="str">
        <f>Divisions!G418</f>
        <v/>
      </c>
      <c r="K409" s="26" t="str">
        <f>Divisions!K418</f>
        <v/>
      </c>
      <c r="L409" s="26">
        <f>Divisions!J418</f>
        <v>0</v>
      </c>
      <c r="M409" s="26">
        <f>Divisions!E418</f>
        <v>0</v>
      </c>
      <c r="N409" s="26" t="str">
        <f>Divisions!H418</f>
        <v/>
      </c>
      <c r="O409" s="27">
        <f t="shared" si="82"/>
        <v>0</v>
      </c>
      <c r="P409" s="28">
        <f>SUM(Divisions!O418:Y418)*2</f>
        <v>4</v>
      </c>
      <c r="Q409" s="28">
        <f t="shared" si="83"/>
        <v>4</v>
      </c>
      <c r="R409" s="38"/>
      <c r="S409" s="38"/>
      <c r="T409" s="117"/>
      <c r="U409" s="38"/>
      <c r="V409" s="38"/>
      <c r="W409" s="38"/>
      <c r="X409" s="38">
        <v>10</v>
      </c>
    </row>
    <row r="410" spans="1:24" ht="15" customHeight="1" x14ac:dyDescent="0.25">
      <c r="A410" s="23" t="str">
        <f>IF(O410=O409, IF(P410=P409,"",3),3)</f>
        <v/>
      </c>
      <c r="B410" s="24">
        <f>Divisions!B409</f>
        <v>0</v>
      </c>
      <c r="C410" s="26">
        <f>Divisions!E409</f>
        <v>0</v>
      </c>
      <c r="D410" s="26" t="str">
        <f>Divisions!L409</f>
        <v/>
      </c>
      <c r="E410" s="25" t="s">
        <v>43</v>
      </c>
      <c r="F410" s="26" t="str">
        <f>Divisions!K409</f>
        <v/>
      </c>
      <c r="G410" s="26" t="str">
        <f>Divisions!F409</f>
        <v/>
      </c>
      <c r="H410" s="26" t="str">
        <f>Divisions!H409</f>
        <v/>
      </c>
      <c r="I410" s="26">
        <f>Divisions!D409</f>
        <v>0</v>
      </c>
      <c r="J410" s="26" t="str">
        <f>Divisions!I409</f>
        <v/>
      </c>
      <c r="K410" s="26" t="str">
        <f>Divisions!M409</f>
        <v/>
      </c>
      <c r="L410" s="26">
        <f>Divisions!C409</f>
        <v>0</v>
      </c>
      <c r="M410" s="26" t="str">
        <f>Divisions!G409</f>
        <v/>
      </c>
      <c r="N410" s="26">
        <f>Divisions!J409</f>
        <v>0</v>
      </c>
      <c r="O410" s="27">
        <f t="shared" si="82"/>
        <v>0</v>
      </c>
      <c r="P410" s="28">
        <f>SUM(Divisions!O409:Y409)*2</f>
        <v>4</v>
      </c>
      <c r="Q410" s="28">
        <f t="shared" si="83"/>
        <v>4</v>
      </c>
      <c r="R410" s="38"/>
      <c r="S410" s="38"/>
      <c r="T410" s="117"/>
      <c r="U410" s="38"/>
      <c r="V410" s="38"/>
      <c r="W410" s="38"/>
      <c r="X410" s="38">
        <v>1</v>
      </c>
    </row>
    <row r="411" spans="1:24" ht="15" customHeight="1" x14ac:dyDescent="0.25">
      <c r="A411" s="23" t="str">
        <f>IF(O411=O410, IF(P411=P410,"",4),4)</f>
        <v/>
      </c>
      <c r="B411" s="24">
        <f>Divisions!B417</f>
        <v>0</v>
      </c>
      <c r="C411" s="26" t="str">
        <f>Divisions!M417</f>
        <v/>
      </c>
      <c r="D411" s="26" t="str">
        <f>Divisions!I417</f>
        <v/>
      </c>
      <c r="E411" s="26" t="str">
        <f>Divisions!K417</f>
        <v/>
      </c>
      <c r="F411" s="25" t="s">
        <v>43</v>
      </c>
      <c r="G411" s="26">
        <f>Divisions!C417</f>
        <v>0</v>
      </c>
      <c r="H411" s="26">
        <f>Divisions!E417</f>
        <v>0</v>
      </c>
      <c r="I411" s="26" t="str">
        <f>Divisions!L417</f>
        <v/>
      </c>
      <c r="J411" s="26" t="str">
        <f>Divisions!F417</f>
        <v/>
      </c>
      <c r="K411" s="26">
        <f>Divisions!J417</f>
        <v>0</v>
      </c>
      <c r="L411" s="26" t="str">
        <f>Divisions!H417</f>
        <v/>
      </c>
      <c r="M411" s="26">
        <f>Divisions!D417</f>
        <v>0</v>
      </c>
      <c r="N411" s="26" t="str">
        <f>Divisions!G417</f>
        <v/>
      </c>
      <c r="O411" s="27">
        <f t="shared" si="82"/>
        <v>0</v>
      </c>
      <c r="P411" s="28">
        <f>SUM(Divisions!O417:Y417)*2</f>
        <v>4</v>
      </c>
      <c r="Q411" s="28">
        <f t="shared" si="83"/>
        <v>4</v>
      </c>
      <c r="R411" s="38"/>
      <c r="S411" s="38"/>
      <c r="T411" s="117"/>
      <c r="U411" s="38"/>
      <c r="V411" s="38"/>
      <c r="W411" s="38"/>
      <c r="X411" s="38">
        <v>4</v>
      </c>
    </row>
    <row r="412" spans="1:24" ht="15" customHeight="1" x14ac:dyDescent="0.25">
      <c r="A412" s="23" t="str">
        <f>IF(O412=O411, IF(P412=P411,"",5),5)</f>
        <v/>
      </c>
      <c r="B412" s="24">
        <f>Divisions!B412</f>
        <v>0</v>
      </c>
      <c r="C412" s="26" t="str">
        <f>Divisions!H412</f>
        <v/>
      </c>
      <c r="D412" s="26">
        <f>Divisions!D412</f>
        <v>0</v>
      </c>
      <c r="E412" s="26" t="str">
        <f>Divisions!F412</f>
        <v/>
      </c>
      <c r="F412" s="26">
        <f>Divisions!C412</f>
        <v>0</v>
      </c>
      <c r="G412" s="25" t="s">
        <v>43</v>
      </c>
      <c r="H412" s="26" t="str">
        <f>Divisions!K412</f>
        <v/>
      </c>
      <c r="I412" s="26" t="str">
        <f>Divisions!G412</f>
        <v/>
      </c>
      <c r="J412" s="26" t="str">
        <f>Divisions!L412</f>
        <v/>
      </c>
      <c r="K412" s="26">
        <f>Divisions!E412</f>
        <v>0</v>
      </c>
      <c r="L412" s="26" t="str">
        <f>Divisions!I412</f>
        <v/>
      </c>
      <c r="M412" s="26">
        <f>Divisions!J412</f>
        <v>0</v>
      </c>
      <c r="N412" s="26" t="str">
        <f>Divisions!M412</f>
        <v/>
      </c>
      <c r="O412" s="27">
        <f t="shared" si="82"/>
        <v>0</v>
      </c>
      <c r="P412" s="28">
        <f>SUM(Divisions!O412:Y412)*2</f>
        <v>4</v>
      </c>
      <c r="Q412" s="28">
        <f t="shared" si="83"/>
        <v>4</v>
      </c>
      <c r="R412" s="38"/>
      <c r="S412" s="38"/>
      <c r="T412" s="117"/>
      <c r="U412" s="38"/>
      <c r="V412" s="38"/>
      <c r="W412" s="38"/>
      <c r="X412" s="38">
        <v>9</v>
      </c>
    </row>
    <row r="413" spans="1:24" ht="15" customHeight="1" x14ac:dyDescent="0.25">
      <c r="A413" s="23" t="str">
        <f>IF(O413=O412, IF(P413=P412,"",6),6)</f>
        <v/>
      </c>
      <c r="B413" s="24">
        <f>Divisions!B414</f>
        <v>0</v>
      </c>
      <c r="C413" s="26">
        <f>Divisions!J414</f>
        <v>0</v>
      </c>
      <c r="D413" s="26" t="str">
        <f>Divisions!F414</f>
        <v/>
      </c>
      <c r="E413" s="26" t="str">
        <f>Divisions!H414</f>
        <v/>
      </c>
      <c r="F413" s="26">
        <f>Divisions!E414</f>
        <v>0</v>
      </c>
      <c r="G413" s="26" t="str">
        <f>Divisions!K414</f>
        <v/>
      </c>
      <c r="H413" s="25" t="s">
        <v>43</v>
      </c>
      <c r="I413" s="26" t="str">
        <f>Divisions!I414</f>
        <v/>
      </c>
      <c r="J413" s="26">
        <f>Divisions!C414</f>
        <v>0</v>
      </c>
      <c r="K413" s="26" t="str">
        <f>Divisions!G414</f>
        <v/>
      </c>
      <c r="L413" s="26" t="str">
        <f>Divisions!M414</f>
        <v/>
      </c>
      <c r="M413" s="26" t="str">
        <f>Divisions!L414</f>
        <v/>
      </c>
      <c r="N413" s="26">
        <f>Divisions!D414</f>
        <v>0</v>
      </c>
      <c r="O413" s="27">
        <f t="shared" si="82"/>
        <v>0</v>
      </c>
      <c r="P413" s="28">
        <f>SUM(Divisions!O414:Y414)*2</f>
        <v>4</v>
      </c>
      <c r="Q413" s="28">
        <f t="shared" si="83"/>
        <v>4</v>
      </c>
      <c r="R413" s="38"/>
      <c r="S413" s="38"/>
      <c r="T413" s="117"/>
      <c r="U413" s="38"/>
      <c r="V413" s="38"/>
      <c r="W413" s="38"/>
      <c r="X413" s="38">
        <v>7</v>
      </c>
    </row>
    <row r="414" spans="1:24" ht="15" customHeight="1" x14ac:dyDescent="0.25">
      <c r="A414" s="23" t="str">
        <f>IF(O414=O413, IF(P414=P413,"",7),7)</f>
        <v/>
      </c>
      <c r="B414" s="24">
        <f>Divisions!B410</f>
        <v>0</v>
      </c>
      <c r="C414" s="26" t="str">
        <f>Divisions!F410</f>
        <v/>
      </c>
      <c r="D414" s="26" t="str">
        <f>Divisions!M410</f>
        <v/>
      </c>
      <c r="E414" s="26">
        <f>Divisions!D410</f>
        <v>0</v>
      </c>
      <c r="F414" s="26" t="str">
        <f>Divisions!L410</f>
        <v/>
      </c>
      <c r="G414" s="26" t="str">
        <f>Divisions!G410</f>
        <v/>
      </c>
      <c r="H414" s="26" t="str">
        <f>Divisions!I410</f>
        <v/>
      </c>
      <c r="I414" s="25" t="s">
        <v>43</v>
      </c>
      <c r="J414" s="26">
        <f>Divisions!J410</f>
        <v>0</v>
      </c>
      <c r="K414" s="26">
        <f>Divisions!C410</f>
        <v>0</v>
      </c>
      <c r="L414" s="26">
        <f>Divisions!E410</f>
        <v>0</v>
      </c>
      <c r="M414" s="26" t="str">
        <f>Divisions!H410</f>
        <v/>
      </c>
      <c r="N414" s="26" t="str">
        <f>Divisions!K410</f>
        <v/>
      </c>
      <c r="O414" s="27">
        <f t="shared" si="82"/>
        <v>0</v>
      </c>
      <c r="P414" s="28">
        <f>SUM(Divisions!O410:Y410)*2</f>
        <v>4</v>
      </c>
      <c r="Q414" s="28">
        <f t="shared" si="83"/>
        <v>4</v>
      </c>
      <c r="R414" s="38"/>
      <c r="S414" s="38"/>
      <c r="T414" s="117"/>
      <c r="U414" s="38"/>
      <c r="V414" s="38"/>
      <c r="W414" s="38"/>
      <c r="X414" s="38">
        <v>11</v>
      </c>
    </row>
    <row r="415" spans="1:24" ht="15" customHeight="1" x14ac:dyDescent="0.25">
      <c r="A415" s="23" t="str">
        <f>IF(O415=O414, IF(P415=P414,"",8),8)</f>
        <v/>
      </c>
      <c r="B415" s="24">
        <f>Divisions!B415</f>
        <v>0</v>
      </c>
      <c r="C415" s="26" t="str">
        <f>Divisions!K415</f>
        <v/>
      </c>
      <c r="D415" s="26" t="str">
        <f>Divisions!G415</f>
        <v/>
      </c>
      <c r="E415" s="26" t="str">
        <f>Divisions!I415</f>
        <v/>
      </c>
      <c r="F415" s="26" t="str">
        <f>Divisions!F415</f>
        <v/>
      </c>
      <c r="G415" s="26" t="str">
        <f>Divisions!L415</f>
        <v/>
      </c>
      <c r="H415" s="26">
        <f>Divisions!C415</f>
        <v>0</v>
      </c>
      <c r="I415" s="26">
        <f>Divisions!J415</f>
        <v>0</v>
      </c>
      <c r="J415" s="25" t="s">
        <v>43</v>
      </c>
      <c r="K415" s="26" t="str">
        <f>Divisions!H415</f>
        <v/>
      </c>
      <c r="L415" s="26">
        <f>Divisions!D415</f>
        <v>0</v>
      </c>
      <c r="M415" s="26" t="str">
        <f>Divisions!M415</f>
        <v/>
      </c>
      <c r="N415" s="26">
        <f>Divisions!E415</f>
        <v>0</v>
      </c>
      <c r="O415" s="27">
        <f t="shared" si="82"/>
        <v>0</v>
      </c>
      <c r="P415" s="28">
        <f>SUM(Divisions!O415:Y415)*2</f>
        <v>4</v>
      </c>
      <c r="Q415" s="28">
        <f t="shared" si="83"/>
        <v>4</v>
      </c>
      <c r="R415" s="38"/>
      <c r="S415" s="38"/>
      <c r="T415" s="117"/>
      <c r="U415" s="38"/>
      <c r="V415" s="38"/>
      <c r="W415" s="38"/>
      <c r="X415" s="38">
        <v>6</v>
      </c>
    </row>
    <row r="416" spans="1:24" ht="15" customHeight="1" x14ac:dyDescent="0.25">
      <c r="A416" s="23" t="str">
        <f>IF(O416=O415, IF(P416=P415,"",9),9)</f>
        <v/>
      </c>
      <c r="B416" s="24">
        <f>Divisions!B419</f>
        <v>0</v>
      </c>
      <c r="C416" s="26">
        <f>Divisions!D419</f>
        <v>0</v>
      </c>
      <c r="D416" s="26" t="str">
        <f>Divisions!K419</f>
        <v/>
      </c>
      <c r="E416" s="26" t="str">
        <f>Divisions!M419</f>
        <v/>
      </c>
      <c r="F416" s="26">
        <f>Divisions!J419</f>
        <v>0</v>
      </c>
      <c r="G416" s="26">
        <f>Divisions!E419</f>
        <v>0</v>
      </c>
      <c r="H416" s="26" t="str">
        <f>Divisions!G419</f>
        <v/>
      </c>
      <c r="I416" s="26">
        <f>Divisions!C419</f>
        <v>0</v>
      </c>
      <c r="J416" s="26" t="str">
        <f>Divisions!H419</f>
        <v/>
      </c>
      <c r="K416" s="25" t="s">
        <v>43</v>
      </c>
      <c r="L416" s="26" t="str">
        <f>Divisions!L419</f>
        <v/>
      </c>
      <c r="M416" s="26" t="str">
        <f>Divisions!F419</f>
        <v/>
      </c>
      <c r="N416" s="26" t="str">
        <f>Divisions!I419</f>
        <v/>
      </c>
      <c r="O416" s="27">
        <f t="shared" si="82"/>
        <v>0</v>
      </c>
      <c r="P416" s="28">
        <f>SUM(Divisions!O419:Y419)*2</f>
        <v>4</v>
      </c>
      <c r="Q416" s="28">
        <f t="shared" si="83"/>
        <v>4</v>
      </c>
      <c r="R416" s="38"/>
      <c r="S416" s="38"/>
      <c r="T416" s="117"/>
      <c r="U416" s="38"/>
      <c r="V416" s="38"/>
      <c r="W416" s="38"/>
      <c r="X416" s="38">
        <v>2</v>
      </c>
    </row>
    <row r="417" spans="1:24" ht="15" customHeight="1" x14ac:dyDescent="0.25">
      <c r="A417" s="23" t="str">
        <f>IF(O417=O416, IF(P417=P416,"",10),10)</f>
        <v/>
      </c>
      <c r="B417" s="24">
        <f>Divisions!B420</f>
        <v>0</v>
      </c>
      <c r="C417" s="26" t="str">
        <f>Divisions!G420</f>
        <v/>
      </c>
      <c r="D417" s="26">
        <f>Divisions!J420</f>
        <v>0</v>
      </c>
      <c r="E417" s="26">
        <f>Divisions!C420</f>
        <v>0</v>
      </c>
      <c r="F417" s="26" t="str">
        <f>Divisions!H420</f>
        <v/>
      </c>
      <c r="G417" s="26" t="str">
        <f>Divisions!I420</f>
        <v/>
      </c>
      <c r="H417" s="26" t="str">
        <f>Divisions!M420</f>
        <v/>
      </c>
      <c r="I417" s="26">
        <f>Divisions!E420</f>
        <v>0</v>
      </c>
      <c r="J417" s="26">
        <f>Divisions!D420</f>
        <v>0</v>
      </c>
      <c r="K417" s="26" t="str">
        <f>Divisions!L420</f>
        <v/>
      </c>
      <c r="L417" s="25" t="s">
        <v>43</v>
      </c>
      <c r="M417" s="26" t="str">
        <f>Divisions!K420</f>
        <v/>
      </c>
      <c r="N417" s="26" t="str">
        <f>Divisions!F420</f>
        <v/>
      </c>
      <c r="O417" s="27">
        <f t="shared" si="82"/>
        <v>0</v>
      </c>
      <c r="P417" s="28">
        <f>SUM(Divisions!O420:Y420)*2</f>
        <v>4</v>
      </c>
      <c r="Q417" s="28">
        <f t="shared" si="83"/>
        <v>4</v>
      </c>
      <c r="R417" s="38"/>
      <c r="S417" s="38"/>
      <c r="T417" s="117"/>
      <c r="U417" s="38"/>
      <c r="V417" s="38"/>
      <c r="W417" s="38"/>
      <c r="X417" s="38">
        <v>12</v>
      </c>
    </row>
    <row r="418" spans="1:24" ht="15" customHeight="1" x14ac:dyDescent="0.25">
      <c r="A418" s="23" t="str">
        <f>IF(O418=O417, IF(P418=P417,"",11),11)</f>
        <v/>
      </c>
      <c r="B418" s="24">
        <f>Divisions!B413</f>
        <v>0</v>
      </c>
      <c r="C418" s="26" t="str">
        <f>Divisions!I413</f>
        <v/>
      </c>
      <c r="D418" s="26">
        <f>Divisions!E413</f>
        <v>0</v>
      </c>
      <c r="E418" s="26" t="str">
        <f>Divisions!G413</f>
        <v/>
      </c>
      <c r="F418" s="26">
        <f>Divisions!D413</f>
        <v>0</v>
      </c>
      <c r="G418" s="26">
        <f>Divisions!J413</f>
        <v>0</v>
      </c>
      <c r="H418" s="26" t="str">
        <f>Divisions!L413</f>
        <v/>
      </c>
      <c r="I418" s="26" t="str">
        <f>Divisions!H413</f>
        <v/>
      </c>
      <c r="J418" s="26" t="str">
        <f>Divisions!M413</f>
        <v/>
      </c>
      <c r="K418" s="26" t="str">
        <f>Divisions!F413</f>
        <v/>
      </c>
      <c r="L418" s="26" t="str">
        <f>Divisions!K413</f>
        <v/>
      </c>
      <c r="M418" s="25" t="s">
        <v>43</v>
      </c>
      <c r="N418" s="26">
        <f>Divisions!C413</f>
        <v>0</v>
      </c>
      <c r="O418" s="27">
        <f t="shared" si="82"/>
        <v>0</v>
      </c>
      <c r="P418" s="28">
        <f>SUM(Divisions!O413:Y413)*2</f>
        <v>4</v>
      </c>
      <c r="Q418" s="28">
        <f t="shared" si="83"/>
        <v>4</v>
      </c>
      <c r="R418" s="38"/>
      <c r="S418" s="38"/>
      <c r="T418" s="117"/>
      <c r="U418" s="38"/>
      <c r="V418" s="38"/>
      <c r="W418" s="38"/>
      <c r="X418" s="38">
        <v>5</v>
      </c>
    </row>
    <row r="419" spans="1:24" ht="15" customHeight="1" thickBot="1" x14ac:dyDescent="0.3">
      <c r="A419" s="29" t="str">
        <f>IF(O419=O418, IF(P419=P418,"",12),12)</f>
        <v/>
      </c>
      <c r="B419" s="30">
        <f>Divisions!B416</f>
        <v>0</v>
      </c>
      <c r="C419" s="31" t="str">
        <f>Divisions!L416</f>
        <v/>
      </c>
      <c r="D419" s="31" t="str">
        <f>Divisions!H416</f>
        <v/>
      </c>
      <c r="E419" s="31">
        <f>Divisions!J416</f>
        <v>0</v>
      </c>
      <c r="F419" s="31" t="str">
        <f>Divisions!G416</f>
        <v/>
      </c>
      <c r="G419" s="31" t="str">
        <f>Divisions!M416</f>
        <v/>
      </c>
      <c r="H419" s="31">
        <f>Divisions!D416</f>
        <v>0</v>
      </c>
      <c r="I419" s="31" t="str">
        <f>Divisions!K416</f>
        <v/>
      </c>
      <c r="J419" s="31">
        <f>Divisions!E416</f>
        <v>0</v>
      </c>
      <c r="K419" s="31" t="str">
        <f>Divisions!I416</f>
        <v/>
      </c>
      <c r="L419" s="31" t="str">
        <f>Divisions!F416</f>
        <v/>
      </c>
      <c r="M419" s="31">
        <f>Divisions!C416</f>
        <v>0</v>
      </c>
      <c r="N419" s="32" t="s">
        <v>43</v>
      </c>
      <c r="O419" s="33">
        <f t="shared" si="82"/>
        <v>0</v>
      </c>
      <c r="P419" s="34">
        <f>SUM(Divisions!O416:Y416)*2</f>
        <v>4</v>
      </c>
      <c r="Q419" s="34">
        <f t="shared" si="83"/>
        <v>4</v>
      </c>
      <c r="R419" s="38"/>
      <c r="S419" s="38"/>
      <c r="T419" s="117"/>
      <c r="U419" s="38"/>
      <c r="V419" s="38"/>
      <c r="W419" s="38"/>
      <c r="X419" s="38">
        <v>8</v>
      </c>
    </row>
    <row r="420" spans="1:24" ht="15" customHeight="1" thickTop="1" x14ac:dyDescent="0.25"/>
    <row r="421" spans="1:24" ht="15" customHeight="1" thickBot="1" x14ac:dyDescent="0.3">
      <c r="A421" s="14"/>
      <c r="B421" s="15" t="str">
        <f>Divisions!$B422</f>
        <v>Afdeling/Division 5N</v>
      </c>
      <c r="C421" s="16"/>
      <c r="D421" s="16"/>
      <c r="E421" s="16"/>
      <c r="F421" s="16"/>
      <c r="G421" s="16"/>
      <c r="H421" s="16"/>
      <c r="I421" s="16"/>
      <c r="J421" s="16"/>
      <c r="K421" s="16"/>
      <c r="L421" s="16"/>
      <c r="M421" s="16"/>
      <c r="N421" s="16"/>
      <c r="O421" s="17"/>
      <c r="P421" s="17"/>
      <c r="Q421" s="17"/>
      <c r="R421" s="17"/>
      <c r="S421" s="17"/>
      <c r="T421" s="115"/>
      <c r="U421" s="17"/>
      <c r="V421" s="17"/>
      <c r="W421" s="17"/>
      <c r="X421" s="17"/>
    </row>
    <row r="422" spans="1:24" ht="15" customHeight="1" thickTop="1" thickBot="1" x14ac:dyDescent="0.3">
      <c r="A422" s="18" t="s">
        <v>39</v>
      </c>
      <c r="B422" s="19" t="s">
        <v>40</v>
      </c>
      <c r="C422" s="20">
        <f t="shared" ref="C422:N422" si="84">MATCH("XX",C423:C434,0)</f>
        <v>1</v>
      </c>
      <c r="D422" s="20">
        <f t="shared" si="84"/>
        <v>2</v>
      </c>
      <c r="E422" s="20">
        <f t="shared" si="84"/>
        <v>3</v>
      </c>
      <c r="F422" s="20">
        <f t="shared" si="84"/>
        <v>4</v>
      </c>
      <c r="G422" s="20">
        <f t="shared" si="84"/>
        <v>5</v>
      </c>
      <c r="H422" s="20">
        <f t="shared" si="84"/>
        <v>6</v>
      </c>
      <c r="I422" s="20">
        <f t="shared" si="84"/>
        <v>7</v>
      </c>
      <c r="J422" s="20">
        <f t="shared" si="84"/>
        <v>8</v>
      </c>
      <c r="K422" s="20">
        <f t="shared" si="84"/>
        <v>9</v>
      </c>
      <c r="L422" s="20">
        <f t="shared" si="84"/>
        <v>10</v>
      </c>
      <c r="M422" s="20">
        <f t="shared" si="84"/>
        <v>11</v>
      </c>
      <c r="N422" s="20">
        <f t="shared" si="84"/>
        <v>12</v>
      </c>
      <c r="O422" s="21" t="s">
        <v>41</v>
      </c>
      <c r="P422" s="22" t="s">
        <v>42</v>
      </c>
      <c r="Q422" s="22" t="s">
        <v>47</v>
      </c>
      <c r="R422" s="43"/>
      <c r="S422" s="43"/>
      <c r="T422" s="116"/>
      <c r="U422" s="43"/>
      <c r="V422" s="43"/>
      <c r="W422" s="43"/>
      <c r="X422" s="43"/>
    </row>
    <row r="423" spans="1:24" ht="15" customHeight="1" x14ac:dyDescent="0.25">
      <c r="A423" s="23">
        <v>1</v>
      </c>
      <c r="B423" s="24">
        <f>Divisions!B425</f>
        <v>0</v>
      </c>
      <c r="C423" s="133" t="s">
        <v>43</v>
      </c>
      <c r="D423" s="26">
        <f>Divisions!J425</f>
        <v>0</v>
      </c>
      <c r="E423" s="26" t="str">
        <f>Divisions!L425</f>
        <v/>
      </c>
      <c r="F423" s="26" t="str">
        <f>Divisions!I425</f>
        <v/>
      </c>
      <c r="G423" s="26" t="str">
        <f>Divisions!G425</f>
        <v/>
      </c>
      <c r="H423" s="26">
        <f>Divisions!E425</f>
        <v>0</v>
      </c>
      <c r="I423" s="26">
        <f>Divisions!C425</f>
        <v>0</v>
      </c>
      <c r="J423" s="26">
        <f>Divisions!D425</f>
        <v>0</v>
      </c>
      <c r="K423" s="26" t="str">
        <f>Divisions!M425</f>
        <v/>
      </c>
      <c r="L423" s="26" t="str">
        <f>Divisions!H425</f>
        <v/>
      </c>
      <c r="M423" s="26" t="str">
        <f>Divisions!F425</f>
        <v/>
      </c>
      <c r="N423" s="26" t="str">
        <f>Divisions!K425</f>
        <v/>
      </c>
      <c r="O423" s="27">
        <f t="shared" ref="O423:O434" si="85">SUM(C423:N423)</f>
        <v>0</v>
      </c>
      <c r="P423" s="28">
        <f>SUM(Divisions!O425:Y425)*2</f>
        <v>4</v>
      </c>
      <c r="Q423" s="28">
        <f t="shared" ref="Q423:Q434" si="86">COUNT(C423:N423)</f>
        <v>4</v>
      </c>
      <c r="R423" s="38"/>
      <c r="S423" s="38"/>
      <c r="T423" s="117"/>
      <c r="U423" s="38"/>
      <c r="V423" s="38"/>
      <c r="W423" s="38"/>
      <c r="X423" s="38">
        <v>7</v>
      </c>
    </row>
    <row r="424" spans="1:24" ht="15" customHeight="1" x14ac:dyDescent="0.25">
      <c r="A424" s="23" t="str">
        <f>IF(O424=O423, IF(P424=P423,"",2),2)</f>
        <v/>
      </c>
      <c r="B424" s="24">
        <f>Divisions!B430</f>
        <v>0</v>
      </c>
      <c r="C424" s="26">
        <f>Divisions!J430</f>
        <v>0</v>
      </c>
      <c r="D424" s="25" t="s">
        <v>43</v>
      </c>
      <c r="E424" s="26" t="str">
        <f>Divisions!F430</f>
        <v/>
      </c>
      <c r="F424" s="26">
        <f>Divisions!C430</f>
        <v>0</v>
      </c>
      <c r="G424" s="26" t="str">
        <f>Divisions!L430</f>
        <v/>
      </c>
      <c r="H424" s="26">
        <f>Divisions!D430</f>
        <v>0</v>
      </c>
      <c r="I424" s="26" t="str">
        <f>Divisions!H430</f>
        <v/>
      </c>
      <c r="J424" s="26" t="str">
        <f>Divisions!I430</f>
        <v/>
      </c>
      <c r="K424" s="26" t="str">
        <f>Divisions!G430</f>
        <v/>
      </c>
      <c r="L424" s="26" t="str">
        <f>Divisions!M430</f>
        <v/>
      </c>
      <c r="M424" s="26" t="str">
        <f>Divisions!K430</f>
        <v/>
      </c>
      <c r="N424" s="26">
        <f>Divisions!E430</f>
        <v>0</v>
      </c>
      <c r="O424" s="27">
        <f t="shared" si="85"/>
        <v>0</v>
      </c>
      <c r="P424" s="28">
        <f>SUM(Divisions!O430:Y430)*2</f>
        <v>4</v>
      </c>
      <c r="Q424" s="28">
        <f t="shared" si="86"/>
        <v>4</v>
      </c>
      <c r="R424" s="38"/>
      <c r="S424" s="38"/>
      <c r="T424" s="117"/>
      <c r="U424" s="38"/>
      <c r="V424" s="38"/>
      <c r="W424" s="38"/>
      <c r="X424" s="38">
        <v>11</v>
      </c>
    </row>
    <row r="425" spans="1:24" ht="15" customHeight="1" x14ac:dyDescent="0.25">
      <c r="A425" s="23" t="str">
        <f>IF(O425=O424, IF(P425=P424,"",3),3)</f>
        <v/>
      </c>
      <c r="B425" s="24">
        <f>Divisions!B432</f>
        <v>0</v>
      </c>
      <c r="C425" s="26" t="str">
        <f>Divisions!L432</f>
        <v/>
      </c>
      <c r="D425" s="26" t="str">
        <f>Divisions!F432</f>
        <v/>
      </c>
      <c r="E425" s="25" t="s">
        <v>43</v>
      </c>
      <c r="F425" s="26">
        <f>Divisions!E432</f>
        <v>0</v>
      </c>
      <c r="G425" s="26">
        <f>Divisions!C432</f>
        <v>0</v>
      </c>
      <c r="H425" s="26" t="str">
        <f>Divisions!H432</f>
        <v/>
      </c>
      <c r="I425" s="26">
        <f>Divisions!J432</f>
        <v>0</v>
      </c>
      <c r="J425" s="26" t="str">
        <f>Divisions!K432</f>
        <v/>
      </c>
      <c r="K425" s="26" t="str">
        <f>Divisions!I432</f>
        <v/>
      </c>
      <c r="L425" s="26">
        <f>Divisions!D432</f>
        <v>0</v>
      </c>
      <c r="M425" s="26" t="str">
        <f>Divisions!M432</f>
        <v/>
      </c>
      <c r="N425" s="26" t="str">
        <f>Divisions!G432</f>
        <v/>
      </c>
      <c r="O425" s="27">
        <f t="shared" si="85"/>
        <v>0</v>
      </c>
      <c r="P425" s="28">
        <f>SUM(Divisions!O432:Y432)*2</f>
        <v>4</v>
      </c>
      <c r="Q425" s="28">
        <f t="shared" si="86"/>
        <v>4</v>
      </c>
      <c r="R425" s="38"/>
      <c r="S425" s="38"/>
      <c r="T425" s="117"/>
      <c r="U425" s="38"/>
      <c r="V425" s="38"/>
      <c r="W425" s="38"/>
      <c r="X425" s="38">
        <v>9</v>
      </c>
    </row>
    <row r="426" spans="1:24" ht="15" customHeight="1" x14ac:dyDescent="0.25">
      <c r="A426" s="23" t="str">
        <f>IF(O426=O425, IF(P426=P425,"",4),4)</f>
        <v/>
      </c>
      <c r="B426" s="24">
        <f>Divisions!B429</f>
        <v>0</v>
      </c>
      <c r="C426" s="26" t="str">
        <f>Divisions!I429</f>
        <v/>
      </c>
      <c r="D426" s="26">
        <f>Divisions!C429</f>
        <v>0</v>
      </c>
      <c r="E426" s="26">
        <f>Divisions!E429</f>
        <v>0</v>
      </c>
      <c r="F426" s="25" t="s">
        <v>43</v>
      </c>
      <c r="G426" s="26" t="str">
        <f>Divisions!K429</f>
        <v/>
      </c>
      <c r="H426" s="26" t="str">
        <f>Divisions!M429</f>
        <v/>
      </c>
      <c r="I426" s="26" t="str">
        <f>Divisions!G429</f>
        <v/>
      </c>
      <c r="J426" s="26" t="str">
        <f>Divisions!H429</f>
        <v/>
      </c>
      <c r="K426" s="26" t="str">
        <f>Divisions!F429</f>
        <v/>
      </c>
      <c r="L426" s="26" t="str">
        <f>Divisions!L429</f>
        <v/>
      </c>
      <c r="M426" s="26">
        <f>Divisions!J429</f>
        <v>0</v>
      </c>
      <c r="N426" s="26">
        <f>Divisions!D429</f>
        <v>0</v>
      </c>
      <c r="O426" s="27">
        <f t="shared" si="85"/>
        <v>0</v>
      </c>
      <c r="P426" s="28">
        <f>SUM(Divisions!O429:Y429)*2</f>
        <v>4</v>
      </c>
      <c r="Q426" s="28">
        <f t="shared" si="86"/>
        <v>4</v>
      </c>
      <c r="R426" s="38"/>
      <c r="S426" s="38"/>
      <c r="T426" s="117"/>
      <c r="U426" s="38"/>
      <c r="V426" s="38"/>
      <c r="W426" s="38"/>
      <c r="X426" s="38">
        <v>1</v>
      </c>
    </row>
    <row r="427" spans="1:24" ht="15" customHeight="1" x14ac:dyDescent="0.25">
      <c r="A427" s="23" t="str">
        <f>IF(O427=O426, IF(P427=P426,"",5),5)</f>
        <v/>
      </c>
      <c r="B427" s="24">
        <f>Divisions!B427</f>
        <v>0</v>
      </c>
      <c r="C427" s="26" t="str">
        <f>Divisions!G427</f>
        <v/>
      </c>
      <c r="D427" s="26" t="str">
        <f>Divisions!L427</f>
        <v/>
      </c>
      <c r="E427" s="26">
        <f>Divisions!C427</f>
        <v>0</v>
      </c>
      <c r="F427" s="26" t="str">
        <f>Divisions!K427</f>
        <v/>
      </c>
      <c r="G427" s="25" t="s">
        <v>43</v>
      </c>
      <c r="H427" s="26" t="str">
        <f>Divisions!I427</f>
        <v/>
      </c>
      <c r="I427" s="26">
        <f>Divisions!E427</f>
        <v>0</v>
      </c>
      <c r="J427" s="26" t="str">
        <f>Divisions!F427</f>
        <v/>
      </c>
      <c r="K427" s="26">
        <f>Divisions!D427</f>
        <v>0</v>
      </c>
      <c r="L427" s="26">
        <f>Divisions!J427</f>
        <v>0</v>
      </c>
      <c r="M427" s="26" t="str">
        <f>Divisions!H427</f>
        <v/>
      </c>
      <c r="N427" s="26" t="str">
        <f>Divisions!M427</f>
        <v/>
      </c>
      <c r="O427" s="27">
        <f t="shared" si="85"/>
        <v>0</v>
      </c>
      <c r="P427" s="28">
        <f>SUM(Divisions!O427:Y427)*2</f>
        <v>4</v>
      </c>
      <c r="Q427" s="28">
        <f t="shared" si="86"/>
        <v>4</v>
      </c>
      <c r="R427" s="38"/>
      <c r="S427" s="38"/>
      <c r="T427" s="117"/>
      <c r="U427" s="38"/>
      <c r="V427" s="38"/>
      <c r="W427" s="38"/>
      <c r="X427" s="38">
        <v>2</v>
      </c>
    </row>
    <row r="428" spans="1:24" ht="15" customHeight="1" x14ac:dyDescent="0.25">
      <c r="A428" s="23" t="str">
        <f>IF(O428=O427, IF(P428=P427,"",6),6)</f>
        <v/>
      </c>
      <c r="B428" s="24">
        <f>Divisions!B435</f>
        <v>0</v>
      </c>
      <c r="C428" s="26">
        <f>Divisions!E435</f>
        <v>0</v>
      </c>
      <c r="D428" s="26">
        <f>Divisions!D435</f>
        <v>0</v>
      </c>
      <c r="E428" s="26" t="str">
        <f>Divisions!H435</f>
        <v/>
      </c>
      <c r="F428" s="26" t="str">
        <f>Divisions!M435</f>
        <v/>
      </c>
      <c r="G428" s="26" t="str">
        <f>Divisions!I435</f>
        <v/>
      </c>
      <c r="H428" s="25" t="s">
        <v>43</v>
      </c>
      <c r="I428" s="26" t="str">
        <f>Divisions!L435</f>
        <v/>
      </c>
      <c r="J428" s="26">
        <f>Divisions!C435</f>
        <v>0</v>
      </c>
      <c r="K428" s="26">
        <f>Divisions!J435</f>
        <v>0</v>
      </c>
      <c r="L428" s="26" t="str">
        <f>Divisions!K435</f>
        <v/>
      </c>
      <c r="M428" s="26" t="str">
        <f>Divisions!G435</f>
        <v/>
      </c>
      <c r="N428" s="26" t="str">
        <f>Divisions!F435</f>
        <v/>
      </c>
      <c r="O428" s="27">
        <f t="shared" si="85"/>
        <v>0</v>
      </c>
      <c r="P428" s="28">
        <f>SUM(Divisions!O435:Y435)*2</f>
        <v>4</v>
      </c>
      <c r="Q428" s="28">
        <f t="shared" si="86"/>
        <v>4</v>
      </c>
      <c r="R428" s="38"/>
      <c r="S428" s="38"/>
      <c r="T428" s="117"/>
      <c r="U428" s="38"/>
      <c r="V428" s="38"/>
      <c r="W428" s="38"/>
      <c r="X428" s="38">
        <v>12</v>
      </c>
    </row>
    <row r="429" spans="1:24" ht="15" customHeight="1" x14ac:dyDescent="0.25">
      <c r="A429" s="23" t="str">
        <f>IF(O429=O428, IF(P429=P428,"",7),7)</f>
        <v/>
      </c>
      <c r="B429" s="24">
        <f>Divisions!B434</f>
        <v>0</v>
      </c>
      <c r="C429" s="26">
        <f>Divisions!C434</f>
        <v>0</v>
      </c>
      <c r="D429" s="26" t="str">
        <f>Divisions!H434</f>
        <v/>
      </c>
      <c r="E429" s="26">
        <f>Divisions!J434</f>
        <v>0</v>
      </c>
      <c r="F429" s="26" t="str">
        <f>Divisions!G434</f>
        <v/>
      </c>
      <c r="G429" s="26">
        <f>Divisions!E434</f>
        <v>0</v>
      </c>
      <c r="H429" s="26" t="str">
        <f>Divisions!L434</f>
        <v/>
      </c>
      <c r="I429" s="25" t="s">
        <v>43</v>
      </c>
      <c r="J429" s="26" t="str">
        <f>Divisions!M434</f>
        <v/>
      </c>
      <c r="K429" s="26" t="str">
        <f>Divisions!K434</f>
        <v/>
      </c>
      <c r="L429" s="26" t="str">
        <f>Divisions!F434</f>
        <v/>
      </c>
      <c r="M429" s="26">
        <f>Divisions!D434</f>
        <v>0</v>
      </c>
      <c r="N429" s="26" t="str">
        <f>Divisions!I434</f>
        <v/>
      </c>
      <c r="O429" s="27">
        <f t="shared" si="85"/>
        <v>0</v>
      </c>
      <c r="P429" s="28">
        <f>SUM(Divisions!O434:Y434)*2</f>
        <v>4</v>
      </c>
      <c r="Q429" s="28">
        <f t="shared" si="86"/>
        <v>4</v>
      </c>
      <c r="R429" s="38"/>
      <c r="S429" s="38"/>
      <c r="T429" s="117"/>
      <c r="U429" s="38"/>
      <c r="V429" s="38"/>
      <c r="W429" s="38"/>
      <c r="X429" s="38">
        <v>4</v>
      </c>
    </row>
    <row r="430" spans="1:24" ht="15" customHeight="1" x14ac:dyDescent="0.25">
      <c r="A430" s="23" t="str">
        <f>IF(O430=O429, IF(P430=P429,"",8),8)</f>
        <v/>
      </c>
      <c r="B430" s="24">
        <f>Divisions!B424</f>
        <v>0</v>
      </c>
      <c r="C430" s="26">
        <f>Divisions!D424</f>
        <v>0</v>
      </c>
      <c r="D430" s="26" t="str">
        <f>Divisions!I424</f>
        <v/>
      </c>
      <c r="E430" s="26" t="str">
        <f>Divisions!K424</f>
        <v/>
      </c>
      <c r="F430" s="26" t="str">
        <f>Divisions!H424</f>
        <v/>
      </c>
      <c r="G430" s="26" t="str">
        <f>Divisions!F424</f>
        <v/>
      </c>
      <c r="H430" s="26">
        <f>Divisions!C424</f>
        <v>0</v>
      </c>
      <c r="I430" s="26" t="str">
        <f>Divisions!M424</f>
        <v/>
      </c>
      <c r="J430" s="25" t="s">
        <v>43</v>
      </c>
      <c r="K430" s="26" t="str">
        <f>Divisions!L424</f>
        <v/>
      </c>
      <c r="L430" s="26" t="str">
        <f>Divisions!G424</f>
        <v/>
      </c>
      <c r="M430" s="26">
        <f>Divisions!E424</f>
        <v>0</v>
      </c>
      <c r="N430" s="26">
        <f>Divisions!J424</f>
        <v>0</v>
      </c>
      <c r="O430" s="27">
        <f t="shared" si="85"/>
        <v>0</v>
      </c>
      <c r="P430" s="28">
        <f>SUM(Divisions!O424:Y424)*2</f>
        <v>4</v>
      </c>
      <c r="Q430" s="28">
        <f t="shared" si="86"/>
        <v>4</v>
      </c>
      <c r="R430" s="38"/>
      <c r="S430" s="38"/>
      <c r="T430" s="117"/>
      <c r="U430" s="38"/>
      <c r="V430" s="38"/>
      <c r="W430" s="38"/>
      <c r="X430" s="38">
        <v>6</v>
      </c>
    </row>
    <row r="431" spans="1:24" ht="15" customHeight="1" x14ac:dyDescent="0.25">
      <c r="A431" s="23" t="str">
        <f>IF(O431=O430, IF(P431=P430,"",9),9)</f>
        <v/>
      </c>
      <c r="B431" s="24">
        <f>Divisions!B433</f>
        <v>0</v>
      </c>
      <c r="C431" s="26" t="str">
        <f>Divisions!M433</f>
        <v/>
      </c>
      <c r="D431" s="26" t="str">
        <f>Divisions!G433</f>
        <v/>
      </c>
      <c r="E431" s="26" t="str">
        <f>Divisions!I433</f>
        <v/>
      </c>
      <c r="F431" s="26" t="str">
        <f>Divisions!F433</f>
        <v/>
      </c>
      <c r="G431" s="26">
        <f>Divisions!D433</f>
        <v>0</v>
      </c>
      <c r="H431" s="26">
        <f>Divisions!J433</f>
        <v>0</v>
      </c>
      <c r="I431" s="26" t="str">
        <f>Divisions!K433</f>
        <v/>
      </c>
      <c r="J431" s="26" t="str">
        <f>Divisions!L433</f>
        <v/>
      </c>
      <c r="K431" s="25" t="s">
        <v>43</v>
      </c>
      <c r="L431" s="26">
        <f>Divisions!E433</f>
        <v>0</v>
      </c>
      <c r="M431" s="26">
        <f>Divisions!C433</f>
        <v>0</v>
      </c>
      <c r="N431" s="26" t="str">
        <f>Divisions!H433</f>
        <v/>
      </c>
      <c r="O431" s="27">
        <f t="shared" si="85"/>
        <v>0</v>
      </c>
      <c r="P431" s="28">
        <f>SUM(Divisions!O433:Y433)*2</f>
        <v>4</v>
      </c>
      <c r="Q431" s="28">
        <f t="shared" si="86"/>
        <v>4</v>
      </c>
      <c r="R431" s="38"/>
      <c r="S431" s="38"/>
      <c r="T431" s="117"/>
      <c r="U431" s="38"/>
      <c r="V431" s="38"/>
      <c r="W431" s="38"/>
      <c r="X431" s="38">
        <v>5</v>
      </c>
    </row>
    <row r="432" spans="1:24" ht="15" customHeight="1" x14ac:dyDescent="0.25">
      <c r="A432" s="23" t="str">
        <f>IF(O432=O431, IF(P432=P431,"",10),10)</f>
        <v/>
      </c>
      <c r="B432" s="24">
        <f>Divisions!B428</f>
        <v>0</v>
      </c>
      <c r="C432" s="26" t="str">
        <f>Divisions!H428</f>
        <v/>
      </c>
      <c r="D432" s="26" t="str">
        <f>Divisions!M428</f>
        <v/>
      </c>
      <c r="E432" s="26">
        <f>Divisions!D428</f>
        <v>0</v>
      </c>
      <c r="F432" s="26" t="str">
        <f>Divisions!L428</f>
        <v/>
      </c>
      <c r="G432" s="26">
        <f>Divisions!J428</f>
        <v>0</v>
      </c>
      <c r="H432" s="26" t="str">
        <f>Divisions!K428</f>
        <v/>
      </c>
      <c r="I432" s="26" t="str">
        <f>Divisions!F428</f>
        <v/>
      </c>
      <c r="J432" s="26" t="str">
        <f>Divisions!G428</f>
        <v/>
      </c>
      <c r="K432" s="26">
        <f>Divisions!E428</f>
        <v>0</v>
      </c>
      <c r="L432" s="25" t="s">
        <v>43</v>
      </c>
      <c r="M432" s="26" t="str">
        <f>Divisions!I428</f>
        <v/>
      </c>
      <c r="N432" s="26">
        <f>Divisions!C428</f>
        <v>0</v>
      </c>
      <c r="O432" s="27">
        <f t="shared" si="85"/>
        <v>0</v>
      </c>
      <c r="P432" s="28">
        <f>SUM(Divisions!O428:Y428)*2</f>
        <v>4</v>
      </c>
      <c r="Q432" s="28">
        <f t="shared" si="86"/>
        <v>4</v>
      </c>
      <c r="R432" s="38"/>
      <c r="S432" s="38"/>
      <c r="T432" s="117"/>
      <c r="U432" s="38"/>
      <c r="V432" s="38"/>
      <c r="W432" s="38"/>
      <c r="X432" s="38">
        <v>10</v>
      </c>
    </row>
    <row r="433" spans="1:24" ht="15" customHeight="1" x14ac:dyDescent="0.25">
      <c r="A433" s="23" t="str">
        <f>IF(O433=O432, IF(P433=P432,"",11),11)</f>
        <v/>
      </c>
      <c r="B433" s="24">
        <f>Divisions!B426</f>
        <v>0</v>
      </c>
      <c r="C433" s="26" t="str">
        <f>Divisions!F426</f>
        <v/>
      </c>
      <c r="D433" s="26" t="str">
        <f>Divisions!K426</f>
        <v/>
      </c>
      <c r="E433" s="26" t="str">
        <f>Divisions!M426</f>
        <v/>
      </c>
      <c r="F433" s="26">
        <f>Divisions!J426</f>
        <v>0</v>
      </c>
      <c r="G433" s="26" t="str">
        <f>Divisions!H426</f>
        <v/>
      </c>
      <c r="H433" s="26" t="str">
        <f>Divisions!G426</f>
        <v/>
      </c>
      <c r="I433" s="26">
        <f>Divisions!D426</f>
        <v>0</v>
      </c>
      <c r="J433" s="26">
        <f>Divisions!E426</f>
        <v>0</v>
      </c>
      <c r="K433" s="26">
        <f>Divisions!C426</f>
        <v>0</v>
      </c>
      <c r="L433" s="26" t="str">
        <f>Divisions!I426</f>
        <v/>
      </c>
      <c r="M433" s="25" t="s">
        <v>43</v>
      </c>
      <c r="N433" s="26" t="str">
        <f>Divisions!L426</f>
        <v/>
      </c>
      <c r="O433" s="27">
        <f t="shared" si="85"/>
        <v>0</v>
      </c>
      <c r="P433" s="28">
        <f>SUM(Divisions!O426:Y426)*2</f>
        <v>4</v>
      </c>
      <c r="Q433" s="28">
        <f t="shared" si="86"/>
        <v>4</v>
      </c>
      <c r="R433" s="38"/>
      <c r="S433" s="38"/>
      <c r="T433" s="117"/>
      <c r="U433" s="38"/>
      <c r="V433" s="38"/>
      <c r="W433" s="38"/>
      <c r="X433" s="38">
        <v>3</v>
      </c>
    </row>
    <row r="434" spans="1:24" ht="15" customHeight="1" thickBot="1" x14ac:dyDescent="0.3">
      <c r="A434" s="29" t="str">
        <f>IF(O434=O433, IF(P434=P433,"",12),12)</f>
        <v/>
      </c>
      <c r="B434" s="30">
        <f>Divisions!B431</f>
        <v>0</v>
      </c>
      <c r="C434" s="31" t="str">
        <f>Divisions!K431</f>
        <v/>
      </c>
      <c r="D434" s="31">
        <f>Divisions!E431</f>
        <v>0</v>
      </c>
      <c r="E434" s="31" t="str">
        <f>Divisions!G431</f>
        <v/>
      </c>
      <c r="F434" s="31">
        <f>Divisions!D431</f>
        <v>0</v>
      </c>
      <c r="G434" s="31" t="str">
        <f>Divisions!M431</f>
        <v/>
      </c>
      <c r="H434" s="31" t="str">
        <f>Divisions!F431</f>
        <v/>
      </c>
      <c r="I434" s="31" t="str">
        <f>Divisions!I431</f>
        <v/>
      </c>
      <c r="J434" s="31">
        <f>Divisions!J431</f>
        <v>0</v>
      </c>
      <c r="K434" s="31" t="str">
        <f>Divisions!H431</f>
        <v/>
      </c>
      <c r="L434" s="31">
        <f>Divisions!C431</f>
        <v>0</v>
      </c>
      <c r="M434" s="31" t="str">
        <f>Divisions!L431</f>
        <v/>
      </c>
      <c r="N434" s="32" t="s">
        <v>43</v>
      </c>
      <c r="O434" s="33">
        <f t="shared" si="85"/>
        <v>0</v>
      </c>
      <c r="P434" s="34">
        <f>SUM(Divisions!O431:Y431)*2</f>
        <v>4</v>
      </c>
      <c r="Q434" s="34">
        <f t="shared" si="86"/>
        <v>4</v>
      </c>
      <c r="R434" s="38"/>
      <c r="S434" s="38"/>
      <c r="T434" s="117"/>
      <c r="U434" s="38"/>
      <c r="V434" s="38"/>
      <c r="W434" s="38"/>
      <c r="X434" s="38">
        <v>8</v>
      </c>
    </row>
    <row r="435" spans="1:24" ht="15" customHeight="1" thickTop="1" x14ac:dyDescent="0.25"/>
  </sheetData>
  <sortState xmlns:xlrd2="http://schemas.microsoft.com/office/spreadsheetml/2017/richdata2" columnSort="1" ref="C2:N14">
    <sortCondition ref="C2"/>
  </sortState>
  <phoneticPr fontId="0" type="noConversion"/>
  <pageMargins left="0.32" right="0.32" top="1.18" bottom="1.26" header="0.5" footer="0.5"/>
  <pageSetup paperSize="9" orientation="portrait" horizontalDpi="300" verticalDpi="300" r:id="rId1"/>
  <headerFooter alignWithMargins="0">
    <oddHeader>&amp;C&amp;"Arial,Bold"&amp;20&amp;URanking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V85"/>
  <sheetViews>
    <sheetView showGridLines="0" workbookViewId="0"/>
  </sheetViews>
  <sheetFormatPr defaultColWidth="9.21875" defaultRowHeight="12" customHeight="1" x14ac:dyDescent="0.25"/>
  <cols>
    <col min="1" max="1" width="21.44140625" style="5" bestFit="1" customWidth="1"/>
    <col min="2" max="2" width="20.21875" style="5" bestFit="1" customWidth="1"/>
    <col min="3" max="3" width="3.21875" style="98" bestFit="1" customWidth="1"/>
    <col min="4" max="4" width="1.44140625" style="95" bestFit="1" customWidth="1"/>
    <col min="5" max="5" width="3.21875" style="98" bestFit="1" customWidth="1"/>
    <col min="6" max="6" width="1.5546875" style="5" customWidth="1"/>
    <col min="7" max="7" width="19.77734375" style="5" bestFit="1" customWidth="1"/>
    <col min="8" max="8" width="20.21875" style="5" bestFit="1" customWidth="1"/>
    <col min="9" max="9" width="3.21875" style="98" bestFit="1" customWidth="1"/>
    <col min="10" max="10" width="1.44140625" style="95" bestFit="1" customWidth="1"/>
    <col min="11" max="11" width="3.21875" style="98" bestFit="1" customWidth="1"/>
    <col min="12" max="12" width="1.5546875" style="5" customWidth="1"/>
    <col min="13" max="13" width="19.77734375" style="5" bestFit="1" customWidth="1"/>
    <col min="14" max="14" width="21.44140625" style="5" bestFit="1" customWidth="1"/>
    <col min="15" max="15" width="3.21875" style="98" bestFit="1" customWidth="1"/>
    <col min="16" max="16" width="1.44140625" style="95" bestFit="1" customWidth="1"/>
    <col min="17" max="17" width="3.21875" style="98" bestFit="1" customWidth="1"/>
    <col min="18" max="18" width="2.5546875" style="11" hidden="1" customWidth="1"/>
    <col min="19" max="19" width="2.5546875" style="5" hidden="1" customWidth="1"/>
    <col min="20" max="16384" width="9.21875" style="5"/>
  </cols>
  <sheetData>
    <row r="1" spans="1:22" ht="12" customHeight="1" x14ac:dyDescent="0.25">
      <c r="A1" s="3"/>
      <c r="B1" s="3"/>
      <c r="D1" s="4"/>
      <c r="G1" s="6" t="str">
        <f>CONCATENATE("INTERCLUBS NATIONAUX ",Data!$B$1)</f>
        <v>INTERCLUBS NATIONAUX 2021-2022</v>
      </c>
      <c r="H1" s="7"/>
      <c r="J1" s="4"/>
      <c r="M1" s="3"/>
      <c r="N1" s="3"/>
      <c r="P1" s="4"/>
    </row>
    <row r="2" spans="1:22" ht="12" customHeight="1" x14ac:dyDescent="0.25">
      <c r="A2" s="3"/>
      <c r="B2" s="3"/>
      <c r="D2" s="4"/>
      <c r="G2" s="6" t="str">
        <f>CONCATENATE("NATIONALE INTERCLUBS ",Data!$B$1)</f>
        <v>NATIONALE INTERCLUBS 2021-2022</v>
      </c>
      <c r="H2" s="7"/>
      <c r="J2" s="4"/>
      <c r="M2" s="3"/>
      <c r="N2" s="3"/>
      <c r="P2" s="4"/>
    </row>
    <row r="3" spans="1:22" ht="12" customHeight="1" x14ac:dyDescent="0.25">
      <c r="A3" s="3"/>
      <c r="B3" s="3"/>
      <c r="D3" s="4"/>
      <c r="G3" s="6"/>
      <c r="H3" s="7"/>
      <c r="J3" s="4"/>
      <c r="M3" s="3"/>
      <c r="N3" s="3"/>
      <c r="P3" s="4"/>
    </row>
    <row r="4" spans="1:22" ht="12" customHeight="1" x14ac:dyDescent="0.25">
      <c r="A4" s="3"/>
      <c r="B4" s="3"/>
      <c r="D4" s="4"/>
      <c r="G4" s="6"/>
      <c r="H4" s="7"/>
      <c r="J4" s="4"/>
      <c r="M4" s="3"/>
      <c r="N4" s="3"/>
      <c r="P4" s="4"/>
    </row>
    <row r="5" spans="1:22" ht="12" customHeight="1" x14ac:dyDescent="0.25">
      <c r="A5" s="3"/>
      <c r="B5" s="3"/>
      <c r="D5" s="4"/>
      <c r="G5" s="9" t="s">
        <v>36</v>
      </c>
      <c r="H5" s="2" t="str">
        <f>VLOOKUP(G5,Data,2,FALSE)</f>
        <v>13/03/2022</v>
      </c>
      <c r="J5" s="4"/>
      <c r="M5" s="3"/>
      <c r="N5" s="3"/>
      <c r="P5" s="4"/>
    </row>
    <row r="6" spans="1:22" ht="12" customHeight="1" x14ac:dyDescent="0.25">
      <c r="A6" s="3"/>
      <c r="B6" s="3"/>
      <c r="D6" s="4"/>
      <c r="G6" s="3"/>
      <c r="H6" s="3"/>
      <c r="J6" s="4"/>
      <c r="M6" s="3"/>
      <c r="N6" s="3"/>
      <c r="P6" s="4"/>
    </row>
    <row r="7" spans="1:22" ht="12" customHeight="1" x14ac:dyDescent="0.25">
      <c r="A7" s="10" t="s">
        <v>0</v>
      </c>
      <c r="B7" s="11"/>
      <c r="D7" s="4"/>
      <c r="G7" s="10" t="s">
        <v>1</v>
      </c>
      <c r="H7" s="11"/>
      <c r="I7" s="101"/>
      <c r="J7" s="4"/>
      <c r="K7" s="101"/>
      <c r="M7" s="10" t="s">
        <v>2</v>
      </c>
      <c r="N7" s="11"/>
      <c r="P7" s="4"/>
    </row>
    <row r="8" spans="1:22" ht="12" customHeight="1" x14ac:dyDescent="0.25">
      <c r="A8" s="11" t="str">
        <f>VLOOKUP($R$8,Division1,2,FALSE)</f>
        <v>514 Montigny-Fontaine 1</v>
      </c>
      <c r="B8" s="11" t="str">
        <f>VLOOKUP($S$8,Division1,2,FALSE)</f>
        <v>604 KSK47-Eynatten 1</v>
      </c>
      <c r="C8" s="98">
        <v>3.5</v>
      </c>
      <c r="D8" s="4" t="s">
        <v>74</v>
      </c>
      <c r="E8" s="98">
        <v>4.5</v>
      </c>
      <c r="G8" s="11" t="str">
        <f>VLOOKUP($R$8,Division2a,2,FALSE)</f>
        <v>124 Deurne 1</v>
      </c>
      <c r="H8" s="11" t="str">
        <f>VLOOKUP($S$8,Division2a,2,FALSE)</f>
        <v>462 Zottegem 1</v>
      </c>
      <c r="I8" s="98">
        <v>3</v>
      </c>
      <c r="J8" s="4" t="s">
        <v>74</v>
      </c>
      <c r="K8" s="98">
        <v>5</v>
      </c>
      <c r="M8" s="11" t="str">
        <f>VLOOKUP($R$8,Division2b,2,FALSE)</f>
        <v>627 SF Wirtzfeld 2 - FF</v>
      </c>
      <c r="N8" s="11" t="str">
        <f>VLOOKUP($S$8,Division2b,2,FALSE)</f>
        <v>226 Europchess 1</v>
      </c>
      <c r="P8" s="4" t="s">
        <v>74</v>
      </c>
      <c r="R8" s="12">
        <v>12</v>
      </c>
      <c r="S8" s="11">
        <v>11</v>
      </c>
      <c r="U8" s="12"/>
      <c r="V8" s="11"/>
    </row>
    <row r="9" spans="1:22" ht="12" customHeight="1" x14ac:dyDescent="0.25">
      <c r="A9" s="11" t="str">
        <f>VLOOKUP($R$9,Division1,2,FALSE)</f>
        <v>303 KBSK Brugge 1</v>
      </c>
      <c r="B9" s="11" t="str">
        <f>VLOOKUP($S$9,Division1,2,FALSE)</f>
        <v>471 Wachtebeke 1</v>
      </c>
      <c r="C9" s="98">
        <v>4</v>
      </c>
      <c r="D9" s="4" t="s">
        <v>74</v>
      </c>
      <c r="E9" s="98">
        <v>4</v>
      </c>
      <c r="G9" s="11" t="str">
        <f>VLOOKUP($R$9,Division2a,2,FALSE)</f>
        <v>303 KBSK Brugge 2</v>
      </c>
      <c r="H9" s="11" t="str">
        <f>VLOOKUP($S$9,Division2a,2,FALSE)</f>
        <v>471 Wachtebeke 2</v>
      </c>
      <c r="I9" s="98">
        <v>4.5</v>
      </c>
      <c r="J9" s="4" t="s">
        <v>74</v>
      </c>
      <c r="K9" s="98">
        <v>3.5</v>
      </c>
      <c r="M9" s="11" t="str">
        <f>VLOOKUP($R$9,Division2b,2,FALSE)</f>
        <v>901 Namur Echecs 1</v>
      </c>
      <c r="N9" s="11" t="str">
        <f>VLOOKUP($S$9,Division2b,2,FALSE)</f>
        <v>231 DT Leuven 1</v>
      </c>
      <c r="O9" s="98">
        <v>1</v>
      </c>
      <c r="P9" s="4" t="s">
        <v>74</v>
      </c>
      <c r="Q9" s="98">
        <v>7</v>
      </c>
      <c r="R9" s="12">
        <v>1</v>
      </c>
      <c r="S9" s="11">
        <v>10</v>
      </c>
      <c r="U9" s="12"/>
      <c r="V9" s="11"/>
    </row>
    <row r="10" spans="1:22" ht="12" customHeight="1" x14ac:dyDescent="0.25">
      <c r="A10" s="11" t="str">
        <f>VLOOKUP($R$10,Division1,2,FALSE)</f>
        <v>607 KSK Rochade 1</v>
      </c>
      <c r="B10" s="11" t="str">
        <f>VLOOKUP($S$10,Division1,2,FALSE)</f>
        <v>401 KGSRL 1</v>
      </c>
      <c r="C10" s="98">
        <v>5</v>
      </c>
      <c r="D10" s="4" t="s">
        <v>74</v>
      </c>
      <c r="E10" s="98">
        <v>3</v>
      </c>
      <c r="G10" s="11" t="str">
        <f>VLOOKUP($R$10,Division2a,2,FALSE)</f>
        <v>166 TSM Mechelen 1</v>
      </c>
      <c r="H10" s="11" t="str">
        <f>VLOOKUP($S$10,Division2a,2,FALSE)</f>
        <v>261 Opwijk 1</v>
      </c>
      <c r="I10" s="98">
        <v>3</v>
      </c>
      <c r="J10" s="4" t="s">
        <v>74</v>
      </c>
      <c r="K10" s="98">
        <v>5</v>
      </c>
      <c r="M10" s="11" t="str">
        <f>VLOOKUP($R$10,Division2b,2,FALSE)</f>
        <v>607 KSK Rochade 2</v>
      </c>
      <c r="N10" s="11" t="str">
        <f>VLOOKUP($S$10,Division2b,2,FALSE)</f>
        <v>201 CREB Bruxelles 1</v>
      </c>
      <c r="O10" s="98">
        <v>3</v>
      </c>
      <c r="P10" s="4" t="s">
        <v>74</v>
      </c>
      <c r="Q10" s="98">
        <v>5</v>
      </c>
      <c r="R10" s="12">
        <v>2</v>
      </c>
      <c r="S10" s="11">
        <v>9</v>
      </c>
      <c r="U10" s="12"/>
      <c r="V10" s="11"/>
    </row>
    <row r="11" spans="1:22" ht="12" customHeight="1" x14ac:dyDescent="0.25">
      <c r="A11" s="11" t="str">
        <f>VLOOKUP($R$11,Division1,2,FALSE)</f>
        <v>621 TAL 1</v>
      </c>
      <c r="B11" s="11" t="str">
        <f>VLOOKUP($S$11,Division1,2,FALSE)</f>
        <v>109 Borgerhout 1</v>
      </c>
      <c r="C11" s="98">
        <v>4.5</v>
      </c>
      <c r="D11" s="4" t="s">
        <v>74</v>
      </c>
      <c r="E11" s="98">
        <v>3.5</v>
      </c>
      <c r="G11" s="11" t="str">
        <f>VLOOKUP($R$11,Division2a,2,FALSE)</f>
        <v>309 KRST Roeselare 1</v>
      </c>
      <c r="H11" s="11" t="str">
        <f>VLOOKUP($S$11,Division2a,2,FALSE)</f>
        <v>209 The Belgian CC 1</v>
      </c>
      <c r="I11" s="98">
        <v>0.5</v>
      </c>
      <c r="J11" s="4" t="s">
        <v>74</v>
      </c>
      <c r="K11" s="98">
        <v>7.5</v>
      </c>
      <c r="M11" s="11" t="str">
        <f>VLOOKUP($R$11,Division2b,2,FALSE)</f>
        <v>239 Boitsfort 1</v>
      </c>
      <c r="N11" s="11" t="str">
        <f>VLOOKUP($S$11,Division2b,2,FALSE)</f>
        <v>952 Wavre 1</v>
      </c>
      <c r="O11" s="98">
        <v>5</v>
      </c>
      <c r="P11" s="4" t="s">
        <v>74</v>
      </c>
      <c r="Q11" s="98">
        <v>3</v>
      </c>
      <c r="R11" s="12">
        <v>3</v>
      </c>
      <c r="S11" s="11">
        <v>8</v>
      </c>
      <c r="U11" s="12"/>
      <c r="V11" s="11"/>
    </row>
    <row r="12" spans="1:22" ht="12" customHeight="1" x14ac:dyDescent="0.25">
      <c r="A12" s="11" t="str">
        <f>VLOOKUP($R$12,Division1,2,FALSE)</f>
        <v>301 KOSK Oostende 1</v>
      </c>
      <c r="B12" s="11" t="str">
        <f>VLOOKUP($S$12,Division1,2,FALSE)</f>
        <v>627 SF Wirtzfeld 1</v>
      </c>
      <c r="C12" s="98">
        <v>2</v>
      </c>
      <c r="D12" s="4" t="s">
        <v>74</v>
      </c>
      <c r="E12" s="98">
        <v>6</v>
      </c>
      <c r="G12" s="11" t="str">
        <f>VLOOKUP($R$12,Division2a,2,FALSE)</f>
        <v>432 Wetteren 1</v>
      </c>
      <c r="H12" s="11" t="str">
        <f>VLOOKUP($S$12,Division2a,2,FALSE)</f>
        <v>143 Boey Temse 1</v>
      </c>
      <c r="I12" s="98">
        <v>6.5</v>
      </c>
      <c r="J12" s="4" t="s">
        <v>74</v>
      </c>
      <c r="K12" s="98">
        <v>1.5</v>
      </c>
      <c r="M12" s="11" t="str">
        <f>VLOOKUP($R$12,Division2b,2,FALSE)</f>
        <v>230 Leuven Centraal 1</v>
      </c>
      <c r="N12" s="11" t="str">
        <f>VLOOKUP($S$12,Division2b,2,FALSE)</f>
        <v>501 CREC Charlerloi 1</v>
      </c>
      <c r="O12" s="98">
        <v>3.5</v>
      </c>
      <c r="P12" s="4" t="s">
        <v>74</v>
      </c>
      <c r="Q12" s="98">
        <v>4.5</v>
      </c>
      <c r="R12" s="12">
        <v>4</v>
      </c>
      <c r="S12" s="11">
        <v>7</v>
      </c>
      <c r="U12" s="12"/>
      <c r="V12" s="11"/>
    </row>
    <row r="13" spans="1:22" ht="12" customHeight="1" x14ac:dyDescent="0.25">
      <c r="A13" s="11" t="str">
        <f>VLOOKUP($R$13,Division1,2,FALSE)</f>
        <v>174 Brasschaat 1</v>
      </c>
      <c r="B13" s="11" t="str">
        <f>VLOOKUP($S$13,Division1,2,FALSE)</f>
        <v>601 CRELEL Liège 1</v>
      </c>
      <c r="C13" s="98">
        <v>1.5</v>
      </c>
      <c r="D13" s="4" t="s">
        <v>74</v>
      </c>
      <c r="E13" s="98">
        <v>6.5</v>
      </c>
      <c r="G13" s="11" t="str">
        <f>VLOOKUP($R$13,Division2a,2,FALSE)</f>
        <v>402 Jean Jaures Gent 1</v>
      </c>
      <c r="H13" s="11" t="str">
        <f>VLOOKUP($S$13,Division2a,2,FALSE)</f>
        <v>114 Mechelen 1</v>
      </c>
      <c r="I13" s="98">
        <v>5.5</v>
      </c>
      <c r="J13" s="4" t="s">
        <v>74</v>
      </c>
      <c r="K13" s="98">
        <v>2.5</v>
      </c>
      <c r="M13" s="11" t="str">
        <f>VLOOKUP($R$13,Division2b,2,FALSE)</f>
        <v>176 Westerlo 1</v>
      </c>
      <c r="N13" s="11" t="str">
        <f>VLOOKUP($S$13,Division2b,2,FALSE)</f>
        <v>601 CRELEL Liège 2</v>
      </c>
      <c r="O13" s="98">
        <v>5</v>
      </c>
      <c r="P13" s="4" t="s">
        <v>74</v>
      </c>
      <c r="Q13" s="98">
        <v>3</v>
      </c>
      <c r="R13" s="12">
        <v>5</v>
      </c>
      <c r="S13" s="11">
        <v>6</v>
      </c>
      <c r="U13" s="12"/>
      <c r="V13" s="11"/>
    </row>
    <row r="14" spans="1:22" ht="12" customHeight="1" x14ac:dyDescent="0.25">
      <c r="A14" s="11"/>
      <c r="B14" s="11"/>
      <c r="D14" s="4"/>
      <c r="G14" s="3"/>
      <c r="H14" s="3"/>
      <c r="J14" s="4"/>
      <c r="M14" s="3"/>
      <c r="N14" s="3"/>
      <c r="P14" s="4"/>
    </row>
    <row r="15" spans="1:22" ht="12" customHeight="1" x14ac:dyDescent="0.25">
      <c r="A15" s="10" t="s">
        <v>3</v>
      </c>
      <c r="B15" s="11"/>
      <c r="D15" s="4"/>
      <c r="G15" s="10" t="s">
        <v>4</v>
      </c>
      <c r="H15" s="11"/>
      <c r="I15" s="101"/>
      <c r="J15" s="4"/>
      <c r="K15" s="101"/>
      <c r="M15" s="10" t="s">
        <v>5</v>
      </c>
      <c r="N15" s="11"/>
      <c r="P15" s="4"/>
    </row>
    <row r="16" spans="1:22" ht="12" customHeight="1" x14ac:dyDescent="0.25">
      <c r="A16" s="11" t="str">
        <f>VLOOKUP($R$8,Division3a,2,FALSE)</f>
        <v>303 KBSK Brugge 3</v>
      </c>
      <c r="B16" s="11" t="str">
        <f>VLOOKUP($S$8,Division3a,2,FALSE)</f>
        <v>301 KOSK Oostende 2</v>
      </c>
      <c r="C16" s="98">
        <v>3</v>
      </c>
      <c r="D16" s="4" t="s">
        <v>74</v>
      </c>
      <c r="E16" s="98">
        <v>3</v>
      </c>
      <c r="G16" s="11" t="str">
        <f>VLOOKUP($R$8,Division3b,2,FALSE)</f>
        <v>244 Brussels 2</v>
      </c>
      <c r="H16" s="11" t="str">
        <f>VLOOKUP($S$8,Division3b,2,FALSE)</f>
        <v>401 KGSRL 4</v>
      </c>
      <c r="I16" s="98">
        <v>4</v>
      </c>
      <c r="J16" s="4" t="s">
        <v>74</v>
      </c>
      <c r="K16" s="98">
        <v>2</v>
      </c>
      <c r="M16" s="11" t="str">
        <f>VLOOKUP($R$8,Division3c,2,FALSE)</f>
        <v>901 Namur Echecs 2</v>
      </c>
      <c r="N16" s="11" t="str">
        <f>VLOOKUP($S$8,Division3c,2,FALSE)</f>
        <v>226 Europchess 2</v>
      </c>
      <c r="O16" s="98">
        <v>1</v>
      </c>
      <c r="P16" s="4" t="s">
        <v>74</v>
      </c>
      <c r="Q16" s="98">
        <v>5</v>
      </c>
    </row>
    <row r="17" spans="1:17" ht="12" customHeight="1" x14ac:dyDescent="0.25">
      <c r="A17" s="11" t="str">
        <f>VLOOKUP($R$9,Division3a,2,FALSE)</f>
        <v>302 KISK Ieper 1</v>
      </c>
      <c r="B17" s="11" t="str">
        <f>VLOOKUP($S$9,Division3a,2,FALSE)</f>
        <v>425 Dendermonde 1</v>
      </c>
      <c r="C17" s="98">
        <v>4.5</v>
      </c>
      <c r="D17" s="4" t="s">
        <v>74</v>
      </c>
      <c r="E17" s="98">
        <v>1.5</v>
      </c>
      <c r="G17" s="11" t="str">
        <f>VLOOKUP($R$9,Division3b,2,FALSE)</f>
        <v>244 Brussels 1</v>
      </c>
      <c r="H17" s="11" t="str">
        <f>VLOOKUP($S$9,Division3b,2,FALSE)</f>
        <v>548 Caissa Europe 1</v>
      </c>
      <c r="I17" s="98">
        <v>4.5</v>
      </c>
      <c r="J17" s="4" t="s">
        <v>74</v>
      </c>
      <c r="K17" s="98">
        <v>1.5</v>
      </c>
      <c r="M17" s="11" t="str">
        <f>VLOOKUP($R$9,Division3c,2,FALSE)</f>
        <v>607 KSK Rochade 3</v>
      </c>
      <c r="N17" s="11" t="str">
        <f>VLOOKUP($S$9,Division3c,2,FALSE)</f>
        <v>135 Geel 1</v>
      </c>
      <c r="O17" s="98">
        <v>2.5</v>
      </c>
      <c r="P17" s="4" t="s">
        <v>74</v>
      </c>
      <c r="Q17" s="98">
        <v>3.5</v>
      </c>
    </row>
    <row r="18" spans="1:17" ht="12" customHeight="1" x14ac:dyDescent="0.25">
      <c r="A18" s="11" t="str">
        <f>VLOOKUP($R$10,Division3a,2,FALSE)</f>
        <v>465 SK Artevelde 1</v>
      </c>
      <c r="B18" s="11" t="str">
        <f>VLOOKUP($S$10,Division3a,2,FALSE)</f>
        <v>430 Landegem 1</v>
      </c>
      <c r="C18" s="98">
        <v>2</v>
      </c>
      <c r="D18" s="4" t="s">
        <v>74</v>
      </c>
      <c r="E18" s="98">
        <v>4</v>
      </c>
      <c r="G18" s="11" t="str">
        <f>VLOOKUP($R$10,Division3b,2,FALSE)</f>
        <v>278 Pantin 1</v>
      </c>
      <c r="H18" s="11" t="str">
        <f>VLOOKUP($S$10,Division3b,2,FALSE)</f>
        <v>239 Boitsfort 2</v>
      </c>
      <c r="I18" s="98">
        <v>3.5</v>
      </c>
      <c r="J18" s="4" t="s">
        <v>74</v>
      </c>
      <c r="K18" s="98">
        <v>2.5</v>
      </c>
      <c r="M18" s="11" t="str">
        <f>VLOOKUP($R$10,Division3c,2,FALSE)</f>
        <v>810 Marche en Famenne 1</v>
      </c>
      <c r="N18" s="11" t="str">
        <f>VLOOKUP($S$10,Division3c,2,FALSE)</f>
        <v>618 Echiquier Mosan 1</v>
      </c>
      <c r="O18" s="98">
        <v>1.5</v>
      </c>
      <c r="P18" s="4" t="s">
        <v>74</v>
      </c>
      <c r="Q18" s="98">
        <v>4.5</v>
      </c>
    </row>
    <row r="19" spans="1:17" ht="12" customHeight="1" x14ac:dyDescent="0.25">
      <c r="A19" s="11" t="str">
        <f>VLOOKUP($R$11,Division3a,2,FALSE)</f>
        <v>436 LSV-Chesspirant 1</v>
      </c>
      <c r="B19" s="11" t="str">
        <f>VLOOKUP($S$11,Division3a,2,FALSE)</f>
        <v>472 De Mercatel 1</v>
      </c>
      <c r="C19" s="98">
        <v>5</v>
      </c>
      <c r="D19" s="4" t="s">
        <v>74</v>
      </c>
      <c r="E19" s="98">
        <v>1</v>
      </c>
      <c r="G19" s="11" t="str">
        <f>VLOOKUP($R$11,Division3b,2,FALSE)</f>
        <v>909 Philippeville 1</v>
      </c>
      <c r="H19" s="11" t="str">
        <f>VLOOKUP($S$11,Division3b,2,FALSE)</f>
        <v>209 The Belgian CC 2</v>
      </c>
      <c r="I19" s="98">
        <v>1.5</v>
      </c>
      <c r="J19" s="4" t="s">
        <v>74</v>
      </c>
      <c r="K19" s="98">
        <v>4.5</v>
      </c>
      <c r="M19" s="11" t="str">
        <f>VLOOKUP($R$11,Division3c,2,FALSE)</f>
        <v>727 Midden-Limburg 1</v>
      </c>
      <c r="N19" s="11" t="str">
        <f>VLOOKUP($S$11,Division3c,2,FALSE)</f>
        <v>703 Eisden/MSK-Dilsen 1</v>
      </c>
      <c r="O19" s="98">
        <v>2.5</v>
      </c>
      <c r="P19" s="4" t="s">
        <v>74</v>
      </c>
      <c r="Q19" s="98">
        <v>3.5</v>
      </c>
    </row>
    <row r="20" spans="1:17" ht="12" customHeight="1" x14ac:dyDescent="0.25">
      <c r="A20" s="11" t="str">
        <f>VLOOKUP($R$12,Division3a,2,FALSE)</f>
        <v>432 Wetteren 2</v>
      </c>
      <c r="B20" s="11" t="str">
        <f>VLOOKUP($S$12,Division3a,2,FALSE)</f>
        <v>401 KGSRL 3</v>
      </c>
      <c r="C20" s="98">
        <v>4</v>
      </c>
      <c r="D20" s="4" t="s">
        <v>74</v>
      </c>
      <c r="E20" s="98">
        <v>2</v>
      </c>
      <c r="G20" s="11" t="str">
        <f>VLOOKUP($R$12,Division3b,2,FALSE)</f>
        <v>230 Leuven Centraal 2</v>
      </c>
      <c r="H20" s="11" t="str">
        <f>VLOOKUP($S$12,Division3b,2,FALSE)</f>
        <v>501 CREC Charlerloi 2</v>
      </c>
      <c r="I20" s="98">
        <v>5.5</v>
      </c>
      <c r="J20" s="4" t="s">
        <v>74</v>
      </c>
      <c r="K20" s="98">
        <v>0.5</v>
      </c>
      <c r="M20" s="11" t="str">
        <f>VLOOKUP($R$12,Division3c,2,FALSE)</f>
        <v>230 Leuven Centraal 3</v>
      </c>
      <c r="N20" s="11" t="str">
        <f>VLOOKUP($S$12,Division3c,2,FALSE)</f>
        <v>621 TAL 2</v>
      </c>
      <c r="O20" s="98">
        <v>2</v>
      </c>
      <c r="P20" s="4" t="s">
        <v>74</v>
      </c>
      <c r="Q20" s="98">
        <v>4</v>
      </c>
    </row>
    <row r="21" spans="1:17" ht="12" customHeight="1" x14ac:dyDescent="0.25">
      <c r="A21" s="11" t="str">
        <f>VLOOKUP($R$13,Division3a,2,FALSE)</f>
        <v>313 KWSLE Waregem 1</v>
      </c>
      <c r="B21" s="11" t="str">
        <f>VLOOKUP($S$13,Division3a,2,FALSE)</f>
        <v>401 KGSRL 2</v>
      </c>
      <c r="C21" s="98">
        <v>2</v>
      </c>
      <c r="D21" s="4" t="s">
        <v>74</v>
      </c>
      <c r="E21" s="98">
        <v>4</v>
      </c>
      <c r="G21" s="11" t="str">
        <f>VLOOKUP($R$13,Division3b,2,FALSE)</f>
        <v>228 Dworp 1</v>
      </c>
      <c r="H21" s="11" t="str">
        <f>VLOOKUP($S$13,Division3b,2,FALSE)</f>
        <v>541 Leuze-en-Hainaut 1</v>
      </c>
      <c r="I21" s="98">
        <v>3.5</v>
      </c>
      <c r="J21" s="4" t="s">
        <v>74</v>
      </c>
      <c r="K21" s="98">
        <v>2.5</v>
      </c>
      <c r="M21" s="11" t="str">
        <f>VLOOKUP($R$13,Division3c,2,FALSE)</f>
        <v>174 Brasschaat 2</v>
      </c>
      <c r="N21" s="11" t="str">
        <f>VLOOKUP($S$13,Division3c,2,FALSE)</f>
        <v>708 NLS Lommel 1</v>
      </c>
      <c r="O21" s="98">
        <v>3.5</v>
      </c>
      <c r="P21" s="4" t="s">
        <v>74</v>
      </c>
      <c r="Q21" s="98">
        <v>2.5</v>
      </c>
    </row>
    <row r="22" spans="1:17" ht="12" customHeight="1" x14ac:dyDescent="0.25">
      <c r="A22" s="11"/>
      <c r="B22" s="11"/>
      <c r="D22" s="4"/>
      <c r="G22" s="3"/>
      <c r="H22" s="3"/>
      <c r="J22" s="4"/>
      <c r="M22" s="3"/>
      <c r="N22" s="3"/>
      <c r="P22" s="4"/>
    </row>
    <row r="23" spans="1:17" ht="12" customHeight="1" x14ac:dyDescent="0.25">
      <c r="A23" s="10" t="s">
        <v>6</v>
      </c>
      <c r="B23" s="11"/>
      <c r="D23" s="4"/>
      <c r="G23" s="10" t="s">
        <v>7</v>
      </c>
      <c r="H23" s="11"/>
      <c r="I23" s="101"/>
      <c r="J23" s="4"/>
      <c r="K23" s="101"/>
      <c r="M23" s="10" t="s">
        <v>8</v>
      </c>
      <c r="P23" s="4"/>
    </row>
    <row r="24" spans="1:17" ht="12" customHeight="1" x14ac:dyDescent="0.25">
      <c r="A24" s="11" t="str">
        <f>VLOOKUP($R$8,Division3d,2,FALSE)</f>
        <v>132 SK Oude-God 1</v>
      </c>
      <c r="B24" s="11" t="str">
        <f>VLOOKUP($S$8,Division3d,2,FALSE)</f>
        <v>128 Beveren 1</v>
      </c>
      <c r="C24" s="98">
        <v>2</v>
      </c>
      <c r="D24" s="4" t="s">
        <v>74</v>
      </c>
      <c r="E24" s="98">
        <v>4</v>
      </c>
      <c r="G24" s="11" t="str">
        <f>VLOOKUP($R$8,Division4a,2,FALSE)</f>
        <v>514 Montigny-Fontaine 2</v>
      </c>
      <c r="H24" s="11" t="str">
        <f>VLOOKUP($S$8,Division4a,2,FALSE)</f>
        <v>551 HCC Jurbise 1</v>
      </c>
      <c r="I24" s="98">
        <v>0</v>
      </c>
      <c r="J24" s="4" t="s">
        <v>74</v>
      </c>
      <c r="K24" s="98">
        <v>4</v>
      </c>
      <c r="M24" s="11" t="str">
        <f>VLOOKUP($R$8,Division4b,2,FALSE)</f>
        <v>124 Deurne 2</v>
      </c>
      <c r="N24" s="11" t="str">
        <f>VLOOKUP($S$8,Division4b,2,FALSE)</f>
        <v>226 Europchess 3</v>
      </c>
      <c r="O24" s="98">
        <v>2</v>
      </c>
      <c r="P24" s="4" t="s">
        <v>74</v>
      </c>
      <c r="Q24" s="98">
        <v>2</v>
      </c>
    </row>
    <row r="25" spans="1:17" ht="12" customHeight="1" x14ac:dyDescent="0.25">
      <c r="A25" s="11" t="str">
        <f>VLOOKUP($R$9,Division3d,2,FALSE)</f>
        <v>101 KASK 1</v>
      </c>
      <c r="B25" s="11" t="str">
        <f>VLOOKUP($S$9,Division3d,2,FALSE)</f>
        <v>401 KGSRL 6</v>
      </c>
      <c r="C25" s="98">
        <v>1.5</v>
      </c>
      <c r="D25" s="4" t="s">
        <v>74</v>
      </c>
      <c r="E25" s="98">
        <v>4.5</v>
      </c>
      <c r="G25" s="11" t="str">
        <f>VLOOKUP($R$9,Division4a,2,FALSE)</f>
        <v>901 Namur Echecs 3</v>
      </c>
      <c r="H25" s="11" t="str">
        <f>VLOOKUP($S$9,Division4a,2,FALSE)</f>
        <v>961 Braine Echecs 1</v>
      </c>
      <c r="I25" s="98">
        <v>1</v>
      </c>
      <c r="J25" s="4" t="s">
        <v>74</v>
      </c>
      <c r="K25" s="98">
        <v>3</v>
      </c>
      <c r="M25" s="11" t="str">
        <f>VLOOKUP($R$9,Division4b,2,FALSE)</f>
        <v>101 KASK 2</v>
      </c>
      <c r="N25" s="11" t="str">
        <f>VLOOKUP($S$9,Division4b,2,FALSE)</f>
        <v>130 Moretus Hoboken 1</v>
      </c>
      <c r="O25" s="98">
        <v>0.5</v>
      </c>
      <c r="P25" s="4" t="s">
        <v>74</v>
      </c>
      <c r="Q25" s="98">
        <v>3.5</v>
      </c>
    </row>
    <row r="26" spans="1:17" ht="12" customHeight="1" x14ac:dyDescent="0.25">
      <c r="A26" s="11" t="str">
        <f>VLOOKUP($R$10,Division3d,2,FALSE)</f>
        <v>166 TSM Mechelen 2</v>
      </c>
      <c r="B26" s="11" t="str">
        <f>VLOOKUP($S$10,Division3d,2,FALSE)</f>
        <v>260 Kapelle o/d Bos 1</v>
      </c>
      <c r="C26" s="98">
        <v>2.5</v>
      </c>
      <c r="D26" s="4" t="s">
        <v>74</v>
      </c>
      <c r="E26" s="98">
        <v>3.5</v>
      </c>
      <c r="G26" s="11" t="str">
        <f>VLOOKUP($R$10,Division4a,2,FALSE)</f>
        <v>278 Pantin 2</v>
      </c>
      <c r="H26" s="11" t="str">
        <f>VLOOKUP($S$10,Division4a,2,FALSE)</f>
        <v>525 CELB Anderlues 1</v>
      </c>
      <c r="I26" s="98">
        <v>2</v>
      </c>
      <c r="J26" s="4" t="s">
        <v>74</v>
      </c>
      <c r="K26" s="98">
        <v>2</v>
      </c>
      <c r="M26" s="11" t="str">
        <f>VLOOKUP($R$10,Division4b,2,FALSE)</f>
        <v>278 Pantin 3</v>
      </c>
      <c r="N26" s="11" t="str">
        <f>VLOOKUP($S$10,Division4b,2,FALSE)</f>
        <v>201 CREB Bruxelles 2</v>
      </c>
      <c r="O26" s="98">
        <v>1.5</v>
      </c>
      <c r="P26" s="4" t="s">
        <v>74</v>
      </c>
      <c r="Q26" s="98">
        <v>2.5</v>
      </c>
    </row>
    <row r="27" spans="1:17" ht="12" customHeight="1" x14ac:dyDescent="0.25">
      <c r="A27" s="11" t="str">
        <f>VLOOKUP($R$11,Division3d,2,FALSE)</f>
        <v>401 KGSRL 5</v>
      </c>
      <c r="B27" s="11" t="str">
        <f>VLOOKUP($S$11,Division3d,2,FALSE)</f>
        <v>109 Borgerhout 2</v>
      </c>
      <c r="C27" s="98">
        <v>3</v>
      </c>
      <c r="D27" s="4" t="s">
        <v>74</v>
      </c>
      <c r="E27" s="98">
        <v>3</v>
      </c>
      <c r="G27" s="11" t="str">
        <f>VLOOKUP($R$11,Division4a,2,FALSE)</f>
        <v>511 Echiquier Centre 1</v>
      </c>
      <c r="H27" s="11" t="str">
        <f>VLOOKUP($S$11,Division4a,2,FALSE)</f>
        <v>952 Wavre 2</v>
      </c>
      <c r="I27" s="98">
        <v>2.5</v>
      </c>
      <c r="J27" s="4" t="s">
        <v>74</v>
      </c>
      <c r="K27" s="98">
        <v>1.5</v>
      </c>
      <c r="M27" s="11" t="str">
        <f>VLOOKUP($R$11,Division4b,2,FALSE)</f>
        <v>410 St.-Niklaas 2</v>
      </c>
      <c r="N27" s="11" t="str">
        <f>VLOOKUP($S$11,Division4b,2,FALSE)</f>
        <v>109 Borgerhout 3</v>
      </c>
      <c r="O27" s="98">
        <v>3.5</v>
      </c>
      <c r="P27" s="4" t="s">
        <v>74</v>
      </c>
      <c r="Q27" s="98">
        <v>0.5</v>
      </c>
    </row>
    <row r="28" spans="1:17" ht="12" customHeight="1" x14ac:dyDescent="0.25">
      <c r="A28" s="11" t="str">
        <f>VLOOKUP($R$12,Division3d,2,FALSE)</f>
        <v>410 St.-Niklaas 1</v>
      </c>
      <c r="B28" s="11" t="str">
        <f>VLOOKUP($S$12,Division3d,2,FALSE)</f>
        <v>143 Boey Temse 2</v>
      </c>
      <c r="C28" s="98">
        <v>3</v>
      </c>
      <c r="D28" s="4" t="s">
        <v>74</v>
      </c>
      <c r="E28" s="98">
        <v>3</v>
      </c>
      <c r="G28" s="11" t="str">
        <f>VLOOKUP($R$12,Division4a,2,FALSE)</f>
        <v>548 Caissa Europe 2</v>
      </c>
      <c r="H28" s="11" t="str">
        <f>VLOOKUP($S$12,Division4a,2,FALSE)</f>
        <v>902 CE Sambrevillois 1</v>
      </c>
      <c r="I28" s="98">
        <v>1.5</v>
      </c>
      <c r="J28" s="4" t="s">
        <v>74</v>
      </c>
      <c r="K28" s="98">
        <v>2.5</v>
      </c>
      <c r="M28" s="11" t="str">
        <f>VLOOKUP($R$12,Division4b,2,FALSE)</f>
        <v>121 Turnhout 1</v>
      </c>
      <c r="N28" s="11" t="str">
        <f>VLOOKUP($S$12,Division4b,2,FALSE)</f>
        <v>240 SCRR 1</v>
      </c>
      <c r="O28" s="98">
        <v>2</v>
      </c>
      <c r="P28" s="4" t="s">
        <v>74</v>
      </c>
      <c r="Q28" s="98">
        <v>2</v>
      </c>
    </row>
    <row r="29" spans="1:17" ht="12" customHeight="1" x14ac:dyDescent="0.25">
      <c r="A29" s="11" t="str">
        <f>VLOOKUP($R$13,Division3d,2,FALSE)</f>
        <v>174 Brasschaat 3</v>
      </c>
      <c r="B29" s="11" t="str">
        <f>VLOOKUP($S$13,Division3d,2,FALSE)</f>
        <v>114 Mechelen 2</v>
      </c>
      <c r="C29" s="98">
        <v>3.5</v>
      </c>
      <c r="D29" s="4" t="s">
        <v>74</v>
      </c>
      <c r="E29" s="98">
        <v>2.5</v>
      </c>
      <c r="G29" s="11" t="str">
        <f>VLOOKUP($R$13,Division4a,2,FALSE)</f>
        <v>228 Dworp 2</v>
      </c>
      <c r="H29" s="11" t="str">
        <f>VLOOKUP($S$13,Division4a,2,FALSE)</f>
        <v>601 CRELEL Liège 3</v>
      </c>
      <c r="I29" s="98">
        <v>1</v>
      </c>
      <c r="J29" s="4" t="s">
        <v>74</v>
      </c>
      <c r="K29" s="98">
        <v>3</v>
      </c>
      <c r="M29" s="11" t="str">
        <f>VLOOKUP($R$13,Division4b,2,FALSE)</f>
        <v>174 Brasschaat 4</v>
      </c>
      <c r="N29" s="11" t="str">
        <f>VLOOKUP($S$13,Division4b,2,FALSE)</f>
        <v>114 Mechelen 3</v>
      </c>
      <c r="O29" s="98">
        <v>2.5</v>
      </c>
      <c r="P29" s="4" t="s">
        <v>74</v>
      </c>
      <c r="Q29" s="98">
        <v>1.5</v>
      </c>
    </row>
    <row r="30" spans="1:17" ht="12" customHeight="1" x14ac:dyDescent="0.25">
      <c r="A30" s="11"/>
      <c r="B30" s="11"/>
      <c r="D30" s="4"/>
      <c r="G30" s="3"/>
      <c r="H30" s="3"/>
      <c r="J30" s="4"/>
      <c r="M30" s="3"/>
      <c r="N30" s="3"/>
      <c r="P30" s="4"/>
    </row>
    <row r="31" spans="1:17" ht="12" customHeight="1" x14ac:dyDescent="0.25">
      <c r="A31" s="10" t="s">
        <v>9</v>
      </c>
      <c r="B31" s="11"/>
      <c r="D31" s="4"/>
      <c r="G31" s="10" t="s">
        <v>10</v>
      </c>
      <c r="H31" s="11"/>
      <c r="I31" s="101"/>
      <c r="J31" s="4"/>
      <c r="K31" s="101"/>
      <c r="M31" s="10" t="s">
        <v>11</v>
      </c>
      <c r="N31" s="11"/>
      <c r="P31" s="4"/>
    </row>
    <row r="32" spans="1:17" ht="12" customHeight="1" x14ac:dyDescent="0.25">
      <c r="A32" s="11" t="str">
        <f>VLOOKUP($R$8,Division4c,2,FALSE)</f>
        <v>401 KGSRL 7</v>
      </c>
      <c r="B32" s="11" t="str">
        <f>VLOOKUP($S$8,Division4c,2,FALSE)</f>
        <v>462 Zottegem 2</v>
      </c>
      <c r="C32" s="98">
        <v>1.5</v>
      </c>
      <c r="D32" s="4" t="s">
        <v>74</v>
      </c>
      <c r="E32" s="98">
        <v>2.5</v>
      </c>
      <c r="G32" s="11" t="str">
        <f>VLOOKUP($R$8,Division4d,2,FALSE)</f>
        <v>302 KISK Ieper 3</v>
      </c>
      <c r="H32" s="11" t="str">
        <f>VLOOKUP($S$8,Division4d,2,FALSE)</f>
        <v>304 Tielt 1</v>
      </c>
      <c r="I32" s="98">
        <v>1.5</v>
      </c>
      <c r="J32" s="4" t="s">
        <v>74</v>
      </c>
      <c r="K32" s="98">
        <v>2.5</v>
      </c>
      <c r="M32" s="11" t="str">
        <f>VLOOKUP($R$8,Division4e,2,FALSE)</f>
        <v>124 Deurne 3</v>
      </c>
      <c r="N32" s="11" t="str">
        <f>VLOOKUP($S$8,Division4e,2,FALSE)</f>
        <v>176 Westerlo 2</v>
      </c>
      <c r="O32" s="98">
        <v>3</v>
      </c>
      <c r="P32" s="4" t="s">
        <v>74</v>
      </c>
      <c r="Q32" s="98">
        <v>1</v>
      </c>
    </row>
    <row r="33" spans="1:17" ht="12" customHeight="1" x14ac:dyDescent="0.25">
      <c r="A33" s="11" t="str">
        <f>VLOOKUP($R$9,Division4c,2,FALSE)</f>
        <v>244 Brussels 3</v>
      </c>
      <c r="B33" s="11" t="str">
        <f>VLOOKUP($S$9,Division4c,2,FALSE)</f>
        <v>471 Wachtebeke 3</v>
      </c>
      <c r="C33" s="98">
        <v>2</v>
      </c>
      <c r="D33" s="4" t="s">
        <v>74</v>
      </c>
      <c r="E33" s="98">
        <v>2</v>
      </c>
      <c r="G33" s="11" t="str">
        <f>VLOOKUP($R$9,Division4d,2,FALSE)</f>
        <v>302 KISK Ieper 2</v>
      </c>
      <c r="H33" s="11" t="str">
        <f>VLOOKUP($S$9,Division4d,2,FALSE)</f>
        <v>301 KOSK Oostende 3</v>
      </c>
      <c r="I33" s="98">
        <v>1.5</v>
      </c>
      <c r="J33" s="4" t="s">
        <v>74</v>
      </c>
      <c r="K33" s="98">
        <v>2.5</v>
      </c>
      <c r="M33" s="11" t="str">
        <f>VLOOKUP($R$9,Division4e,2,FALSE)</f>
        <v>713 Leopoldsburg 1</v>
      </c>
      <c r="N33" s="11" t="str">
        <f>VLOOKUP($S$9,Division4e,2,FALSE)</f>
        <v>231 DT Leuven 2</v>
      </c>
      <c r="O33" s="98">
        <v>0.5</v>
      </c>
      <c r="P33" s="4" t="s">
        <v>74</v>
      </c>
      <c r="Q33" s="98">
        <v>3.5</v>
      </c>
    </row>
    <row r="34" spans="1:17" ht="12" customHeight="1" x14ac:dyDescent="0.25">
      <c r="A34" s="11" t="str">
        <f>VLOOKUP($R$10,Division4c,2,FALSE)</f>
        <v>278 Pantin 4</v>
      </c>
      <c r="B34" s="11" t="str">
        <f>VLOOKUP($S$10,Division4c,2,FALSE)</f>
        <v>261 Opwijk 2</v>
      </c>
      <c r="C34" s="98">
        <v>3</v>
      </c>
      <c r="D34" s="4" t="s">
        <v>74</v>
      </c>
      <c r="E34" s="98">
        <v>1</v>
      </c>
      <c r="G34" s="11" t="str">
        <f>VLOOKUP($R$10,Division4d,2,FALSE)</f>
        <v>521 Tournai 1</v>
      </c>
      <c r="H34" s="11" t="str">
        <f>VLOOKUP($S$10,Division4d,2,FALSE)</f>
        <v>430 Landegem 2</v>
      </c>
      <c r="I34" s="98">
        <v>3.5</v>
      </c>
      <c r="J34" s="4" t="s">
        <v>74</v>
      </c>
      <c r="K34" s="98">
        <v>0.5</v>
      </c>
      <c r="M34" s="11" t="str">
        <f>VLOOKUP($R$10,Division4e,2,FALSE)</f>
        <v>278 Pantin 5</v>
      </c>
      <c r="N34" s="11" t="str">
        <f>VLOOKUP($S$10,Division4e,2,FALSE)</f>
        <v>162 Molse SC 1</v>
      </c>
      <c r="O34" s="98">
        <v>3</v>
      </c>
      <c r="P34" s="4" t="s">
        <v>74</v>
      </c>
      <c r="Q34" s="98">
        <v>1</v>
      </c>
    </row>
    <row r="35" spans="1:17" ht="12" customHeight="1" x14ac:dyDescent="0.25">
      <c r="A35" s="11" t="str">
        <f>VLOOKUP($R$11,Division4c,2,FALSE)</f>
        <v>436 LSV-Chesspirant 2</v>
      </c>
      <c r="B35" s="11" t="str">
        <f>VLOOKUP($S$11,Division4c,2,FALSE)</f>
        <v>460 Oudenaarde 1</v>
      </c>
      <c r="C35" s="98">
        <v>4</v>
      </c>
      <c r="D35" s="4" t="s">
        <v>74</v>
      </c>
      <c r="E35" s="98">
        <v>0</v>
      </c>
      <c r="G35" s="11" t="str">
        <f>VLOOKUP($R$11,Division4d,2,FALSE)</f>
        <v>309 KRST Roeselare 2</v>
      </c>
      <c r="H35" s="11" t="str">
        <f>VLOOKUP($S$11,Division4d,2,FALSE)</f>
        <v>475 Rapid Aalter 1</v>
      </c>
      <c r="I35" s="98">
        <v>2</v>
      </c>
      <c r="J35" s="4" t="s">
        <v>74</v>
      </c>
      <c r="K35" s="98">
        <v>2</v>
      </c>
      <c r="M35" s="11" t="str">
        <f>VLOOKUP($R$11,Division4e,2,FALSE)</f>
        <v>132 SK Oude-God 2</v>
      </c>
      <c r="N35" s="11" t="str">
        <f>VLOOKUP($S$11,Division4e,2,FALSE)</f>
        <v>194 ChessLooks Lier 1</v>
      </c>
      <c r="O35" s="98">
        <v>1</v>
      </c>
      <c r="P35" s="4" t="s">
        <v>74</v>
      </c>
      <c r="Q35" s="98">
        <v>3</v>
      </c>
    </row>
    <row r="36" spans="1:17" ht="12" customHeight="1" x14ac:dyDescent="0.25">
      <c r="A36" s="11" t="str">
        <f>VLOOKUP($R$12,Division4c,2,FALSE)</f>
        <v>432 Wetteren 3</v>
      </c>
      <c r="B36" s="11" t="str">
        <f>VLOOKUP($S$12,Division4c,2,FALSE)</f>
        <v>418 Geraardsbergen 1</v>
      </c>
      <c r="C36" s="98">
        <v>2.5</v>
      </c>
      <c r="D36" s="4" t="s">
        <v>74</v>
      </c>
      <c r="E36" s="98">
        <v>1.5</v>
      </c>
      <c r="G36" s="11" t="str">
        <f>VLOOKUP($R$12,Division4d,2,FALSE)</f>
        <v>401 KGSRL 8</v>
      </c>
      <c r="H36" s="11" t="str">
        <f>VLOOKUP($S$12,Division4d,2,FALSE)</f>
        <v>340 Izegem 1</v>
      </c>
      <c r="I36" s="98">
        <v>2</v>
      </c>
      <c r="J36" s="4" t="s">
        <v>74</v>
      </c>
      <c r="K36" s="98">
        <v>2</v>
      </c>
      <c r="M36" s="11" t="str">
        <f>VLOOKUP($R$12,Division4e,2,FALSE)</f>
        <v>121 Turnhout 2</v>
      </c>
      <c r="N36" s="11" t="str">
        <f>VLOOKUP($S$12,Division4e,2,FALSE)</f>
        <v>121 Turnhout 3</v>
      </c>
      <c r="O36" s="98">
        <v>3</v>
      </c>
      <c r="P36" s="4" t="s">
        <v>74</v>
      </c>
      <c r="Q36" s="98">
        <v>1</v>
      </c>
    </row>
    <row r="37" spans="1:17" ht="12" customHeight="1" x14ac:dyDescent="0.25">
      <c r="A37" s="11" t="str">
        <f>VLOOKUP($R$13,Division4c,2,FALSE)</f>
        <v>228 Dworp 3</v>
      </c>
      <c r="B37" s="11" t="str">
        <f>VLOOKUP($S$13,Division4c,2,FALSE)</f>
        <v>417 Pion-Aalst 1</v>
      </c>
      <c r="C37" s="98">
        <v>1</v>
      </c>
      <c r="D37" s="4" t="s">
        <v>74</v>
      </c>
      <c r="E37" s="98">
        <v>3</v>
      </c>
      <c r="G37" s="11" t="str">
        <f>VLOOKUP($R$13,Division4d,2,FALSE)</f>
        <v>313 KWSLE Waregem 2</v>
      </c>
      <c r="H37" s="11" t="str">
        <f>VLOOKUP($S$13,Division4d,2,FALSE)</f>
        <v>307 Bredene 1</v>
      </c>
      <c r="I37" s="98">
        <v>3</v>
      </c>
      <c r="J37" s="4" t="s">
        <v>74</v>
      </c>
      <c r="K37" s="98">
        <v>1</v>
      </c>
      <c r="M37" s="11" t="str">
        <f>VLOOKUP($R$13,Division4e,2,FALSE)</f>
        <v>174 Brasschaat 5</v>
      </c>
      <c r="N37" s="11" t="str">
        <f>VLOOKUP($S$13,Division4e,2,FALSE)</f>
        <v>114 Mechelen 4</v>
      </c>
      <c r="O37" s="98">
        <v>2</v>
      </c>
      <c r="P37" s="4" t="s">
        <v>74</v>
      </c>
      <c r="Q37" s="98">
        <v>2</v>
      </c>
    </row>
    <row r="38" spans="1:17" ht="12" customHeight="1" x14ac:dyDescent="0.25">
      <c r="A38" s="11"/>
      <c r="B38" s="11"/>
      <c r="D38" s="4"/>
      <c r="G38" s="3"/>
      <c r="H38" s="3"/>
      <c r="J38" s="4"/>
      <c r="M38" s="3"/>
      <c r="N38" s="3"/>
      <c r="P38" s="4"/>
    </row>
    <row r="39" spans="1:17" ht="12" customHeight="1" x14ac:dyDescent="0.25">
      <c r="A39" s="10" t="s">
        <v>12</v>
      </c>
      <c r="B39" s="11"/>
      <c r="D39" s="4"/>
      <c r="G39" s="10" t="s">
        <v>13</v>
      </c>
      <c r="H39" s="11"/>
      <c r="I39" s="101"/>
      <c r="J39" s="4"/>
      <c r="K39" s="101"/>
      <c r="M39" s="10" t="s">
        <v>14</v>
      </c>
      <c r="N39" s="11"/>
      <c r="P39" s="4"/>
    </row>
    <row r="40" spans="1:17" ht="12" customHeight="1" x14ac:dyDescent="0.25">
      <c r="A40" s="11" t="str">
        <f>VLOOKUP($R$8,Division4f,2,FALSE)</f>
        <v>422 MSV 1</v>
      </c>
      <c r="B40" s="11" t="str">
        <f>VLOOKUP($S$8,Division4f,2,FALSE)</f>
        <v>404 Drie Torens Gent 1</v>
      </c>
      <c r="C40" s="98">
        <v>3.5</v>
      </c>
      <c r="D40" s="4" t="s">
        <v>74</v>
      </c>
      <c r="E40" s="98">
        <v>0.5</v>
      </c>
      <c r="G40" s="11" t="str">
        <f>VLOOKUP($R$8,Division4g,2,FALSE)</f>
        <v>244 Brussels 4</v>
      </c>
      <c r="H40" s="11" t="str">
        <f>VLOOKUP($S$8,Division4g,2,FALSE)</f>
        <v>226 Europchess 4</v>
      </c>
      <c r="I40" s="98">
        <v>1.5</v>
      </c>
      <c r="J40" s="4" t="s">
        <v>74</v>
      </c>
      <c r="K40" s="98">
        <v>2.5</v>
      </c>
      <c r="M40" s="11" t="str">
        <f>VLOOKUP($R$8,Division4h,2,FALSE)</f>
        <v>604 KSK47-Eynatten 3</v>
      </c>
      <c r="N40" s="11" t="str">
        <f>VLOOKUP($S$8,Division4h,2,FALSE)</f>
        <v>604 KSK47-Eynatten 2</v>
      </c>
      <c r="O40" s="98">
        <v>0</v>
      </c>
      <c r="P40" s="4" t="s">
        <v>74</v>
      </c>
      <c r="Q40" s="98">
        <v>4</v>
      </c>
    </row>
    <row r="41" spans="1:17" ht="12" customHeight="1" x14ac:dyDescent="0.25">
      <c r="A41" s="11" t="str">
        <f>VLOOKUP($R$9,Division4f,2,FALSE)</f>
        <v>401 KGSRL 9</v>
      </c>
      <c r="B41" s="11" t="str">
        <f>VLOOKUP($S$9,Division4f,2,FALSE)</f>
        <v>471 Wachtebeke 4</v>
      </c>
      <c r="C41" s="98">
        <v>2.5</v>
      </c>
      <c r="D41" s="4" t="s">
        <v>74</v>
      </c>
      <c r="E41" s="98">
        <v>1.5</v>
      </c>
      <c r="G41" s="11" t="str">
        <f>VLOOKUP($R$9,Division4g,2,FALSE)</f>
        <v>901 Namur Echecs 4</v>
      </c>
      <c r="H41" s="11" t="str">
        <f>VLOOKUP($S$9,Division4g,2,FALSE)</f>
        <v>231 DT Leuven 3</v>
      </c>
      <c r="I41" s="98">
        <v>1</v>
      </c>
      <c r="J41" s="4" t="s">
        <v>74</v>
      </c>
      <c r="K41" s="98">
        <v>3</v>
      </c>
      <c r="M41" s="11" t="str">
        <f>VLOOKUP($R$9,Division4h,2,FALSE)</f>
        <v>607 KSK Rochade 4</v>
      </c>
      <c r="N41" s="11" t="str">
        <f>VLOOKUP($S$9,Division4h,2,FALSE)</f>
        <v>627 SF Wirtzfeld 3</v>
      </c>
      <c r="O41" s="98">
        <v>2</v>
      </c>
      <c r="P41" s="4" t="s">
        <v>74</v>
      </c>
      <c r="Q41" s="98">
        <v>2</v>
      </c>
    </row>
    <row r="42" spans="1:17" ht="12" customHeight="1" x14ac:dyDescent="0.25">
      <c r="A42" s="11" t="str">
        <f>VLOOKUP($R$10,Division4f,2,FALSE)</f>
        <v>465 SK Artevelde 2</v>
      </c>
      <c r="B42" s="11" t="str">
        <f>VLOOKUP($S$10,Division4f,2,FALSE)</f>
        <v>430 Landegem 3</v>
      </c>
      <c r="C42" s="98">
        <v>2</v>
      </c>
      <c r="D42" s="4" t="s">
        <v>74</v>
      </c>
      <c r="E42" s="98">
        <v>2</v>
      </c>
      <c r="G42" s="11" t="str">
        <f>VLOOKUP($R$10,Division4g,2,FALSE)</f>
        <v>278 Pantin 6</v>
      </c>
      <c r="H42" s="11" t="str">
        <f>VLOOKUP($S$10,Division4g,2,FALSE)</f>
        <v>239 Boitsfort 3</v>
      </c>
      <c r="I42" s="98">
        <v>2</v>
      </c>
      <c r="J42" s="4" t="s">
        <v>74</v>
      </c>
      <c r="K42" s="98">
        <v>2</v>
      </c>
      <c r="M42" s="11" t="str">
        <f>VLOOKUP($R$10,Division4h,2,FALSE)</f>
        <v>607 KSK Rochade 5</v>
      </c>
      <c r="N42" s="11" t="str">
        <f>VLOOKUP($S$10,Division4h,2,FALSE)</f>
        <v>622 Herve 1</v>
      </c>
      <c r="O42" s="98">
        <v>0.5</v>
      </c>
      <c r="P42" s="4" t="s">
        <v>74</v>
      </c>
      <c r="Q42" s="98">
        <v>3.5</v>
      </c>
    </row>
    <row r="43" spans="1:17" ht="12" customHeight="1" x14ac:dyDescent="0.25">
      <c r="A43" s="11" t="str">
        <f>VLOOKUP($R$11,Division4f,2,FALSE)</f>
        <v>401 KGSRL 10</v>
      </c>
      <c r="B43" s="11" t="str">
        <f>VLOOKUP($S$11,Division4f,2,FALSE)</f>
        <v>472 De Mercatel 2</v>
      </c>
      <c r="C43" s="98">
        <v>0</v>
      </c>
      <c r="D43" s="4" t="s">
        <v>74</v>
      </c>
      <c r="E43" s="98">
        <v>4</v>
      </c>
      <c r="G43" s="11" t="str">
        <f>VLOOKUP($R$11,Division4g,2,FALSE)</f>
        <v>511 Echiquier Centre 2</v>
      </c>
      <c r="H43" s="11" t="str">
        <f>VLOOKUP($S$11,Division4g,2,FALSE)</f>
        <v>952 Wavre 3</v>
      </c>
      <c r="I43" s="98">
        <v>1</v>
      </c>
      <c r="J43" s="4" t="s">
        <v>74</v>
      </c>
      <c r="K43" s="98">
        <v>3</v>
      </c>
      <c r="M43" s="11" t="str">
        <f>VLOOKUP($R$11,Division4h,2,FALSE)</f>
        <v>727 Midden-Limburg 2</v>
      </c>
      <c r="N43" s="11" t="str">
        <f>VLOOKUP($S$11,Division4h,2,FALSE)</f>
        <v>621 TAL 3</v>
      </c>
      <c r="O43" s="98">
        <v>3</v>
      </c>
      <c r="P43" s="4" t="s">
        <v>74</v>
      </c>
      <c r="Q43" s="98">
        <v>1</v>
      </c>
    </row>
    <row r="44" spans="1:17" ht="12" customHeight="1" x14ac:dyDescent="0.25">
      <c r="A44" s="11" t="str">
        <f>VLOOKUP($R$12,Division4f,2,FALSE)</f>
        <v>432 Wetteren 4</v>
      </c>
      <c r="B44" s="11" t="str">
        <f>VLOOKUP($S$12,Division4f,2,FALSE)</f>
        <v>402 Jean Jaures Gent 2</v>
      </c>
      <c r="C44" s="98">
        <v>3</v>
      </c>
      <c r="D44" s="4" t="s">
        <v>74</v>
      </c>
      <c r="E44" s="98">
        <v>1</v>
      </c>
      <c r="G44" s="11" t="str">
        <f>VLOOKUP($R$12,Division4g,2,FALSE)</f>
        <v>207 2 Fous Diogène 1</v>
      </c>
      <c r="H44" s="11" t="str">
        <f>VLOOKUP($S$12,Division4g,2,FALSE)</f>
        <v>601 CRELEL Liège 5</v>
      </c>
      <c r="I44" s="98">
        <v>1.5</v>
      </c>
      <c r="J44" s="4" t="s">
        <v>74</v>
      </c>
      <c r="K44" s="98">
        <v>2.5</v>
      </c>
      <c r="M44" s="11" t="str">
        <f>VLOOKUP($R$12,Division4h,2,FALSE)</f>
        <v>714 Pelt 1</v>
      </c>
      <c r="N44" s="11" t="str">
        <f>VLOOKUP($S$12,Division4h,2,FALSE)</f>
        <v>601 CRELEL Liège 7</v>
      </c>
      <c r="O44" s="98">
        <v>3</v>
      </c>
      <c r="P44" s="4" t="s">
        <v>74</v>
      </c>
      <c r="Q44" s="98">
        <v>1</v>
      </c>
    </row>
    <row r="45" spans="1:17" ht="12" customHeight="1" x14ac:dyDescent="0.25">
      <c r="A45" s="11" t="str">
        <f>VLOOKUP($R$13,Division4f,2,FALSE)</f>
        <v>438 Deinze 1</v>
      </c>
      <c r="B45" s="11" t="str">
        <f>VLOOKUP($S$13,Division4f,2,FALSE)</f>
        <v>417 Pion-Aalst 2</v>
      </c>
      <c r="C45" s="98">
        <v>2.5</v>
      </c>
      <c r="D45" s="4" t="s">
        <v>74</v>
      </c>
      <c r="E45" s="98">
        <v>1.5</v>
      </c>
      <c r="G45" s="11" t="str">
        <f>VLOOKUP($R$13,Division4g,2,FALSE)</f>
        <v>229 Woluwe 1</v>
      </c>
      <c r="H45" s="11" t="str">
        <f>VLOOKUP($S$13,Division4g,2,FALSE)</f>
        <v>601 CRELEL Liège 4</v>
      </c>
      <c r="I45" s="98">
        <v>1.5</v>
      </c>
      <c r="J45" s="4" t="s">
        <v>74</v>
      </c>
      <c r="K45" s="98">
        <v>2.5</v>
      </c>
      <c r="M45" s="11" t="str">
        <f>VLOOKUP($R$13,Division4h,2,FALSE)</f>
        <v>712 Landen 1</v>
      </c>
      <c r="N45" s="11" t="str">
        <f>VLOOKUP($S$13,Division4h,2,FALSE)</f>
        <v>601 CRELEL Liège 6</v>
      </c>
      <c r="O45" s="98">
        <v>3</v>
      </c>
      <c r="P45" s="4" t="s">
        <v>74</v>
      </c>
      <c r="Q45" s="98">
        <v>1</v>
      </c>
    </row>
    <row r="46" spans="1:17" ht="12" customHeight="1" x14ac:dyDescent="0.25">
      <c r="A46" s="11"/>
      <c r="B46" s="11"/>
      <c r="D46" s="4"/>
      <c r="G46" s="3"/>
      <c r="H46" s="3"/>
      <c r="J46" s="4"/>
      <c r="M46" s="3"/>
      <c r="N46" s="3"/>
      <c r="P46" s="4"/>
    </row>
    <row r="47" spans="1:17" ht="12" customHeight="1" x14ac:dyDescent="0.25">
      <c r="A47" s="10" t="s">
        <v>15</v>
      </c>
      <c r="B47" s="11"/>
      <c r="D47" s="4"/>
      <c r="G47" s="10" t="s">
        <v>16</v>
      </c>
      <c r="H47" s="11"/>
      <c r="I47" s="101"/>
      <c r="J47" s="4"/>
      <c r="K47" s="101"/>
      <c r="M47" s="10" t="s">
        <v>17</v>
      </c>
      <c r="N47" s="11"/>
      <c r="P47" s="4"/>
    </row>
    <row r="48" spans="1:17" ht="12" customHeight="1" x14ac:dyDescent="0.25">
      <c r="A48" s="11" t="str">
        <f>VLOOKUP($R$8,Division5a,2,FALSE)</f>
        <v>901 Namur Echecs 6</v>
      </c>
      <c r="B48" s="11" t="str">
        <f>VLOOKUP($S$8,Division5a,2,FALSE)</f>
        <v>000 Bye 5A</v>
      </c>
      <c r="D48" s="4" t="s">
        <v>74</v>
      </c>
      <c r="G48" s="11" t="str">
        <f>VLOOKUP($R$8,Division5b,2,FALSE)</f>
        <v>000 Bye 5B</v>
      </c>
      <c r="H48" s="11" t="str">
        <f>VLOOKUP($S$8,Division5b,2,FALSE)</f>
        <v>128 Beveren 2</v>
      </c>
      <c r="J48" s="4" t="s">
        <v>74</v>
      </c>
      <c r="M48" s="11" t="str">
        <f>VLOOKUP($R$8,Division5c,2,FALSE)</f>
        <v>422 MSV 2</v>
      </c>
      <c r="N48" s="11" t="str">
        <f>VLOOKUP($S$8,Division5c,2,FALSE)</f>
        <v>462 Zottegem 3</v>
      </c>
      <c r="O48" s="98">
        <v>2</v>
      </c>
      <c r="P48" s="4" t="s">
        <v>74</v>
      </c>
      <c r="Q48" s="98">
        <v>2</v>
      </c>
    </row>
    <row r="49" spans="1:17" ht="12" customHeight="1" x14ac:dyDescent="0.25">
      <c r="A49" s="11" t="str">
        <f>VLOOKUP($R$9,Division5a,2,FALSE)</f>
        <v>901 Namur Echecs 5</v>
      </c>
      <c r="B49" s="11" t="str">
        <f>VLOOKUP($S$9,Division5a,2,FALSE)</f>
        <v>703 Eisden/MSK-Dilsen 2</v>
      </c>
      <c r="C49" s="98">
        <v>1</v>
      </c>
      <c r="D49" s="4" t="s">
        <v>74</v>
      </c>
      <c r="E49" s="98">
        <v>3</v>
      </c>
      <c r="G49" s="11" t="str">
        <f>VLOOKUP($R$9,Division5b,2,FALSE)</f>
        <v>101 KASK 3</v>
      </c>
      <c r="H49" s="11" t="str">
        <f>VLOOKUP($S$9,Division5b,2,FALSE)</f>
        <v>130 Moretus Hoboken 2</v>
      </c>
      <c r="I49" s="98">
        <v>1</v>
      </c>
      <c r="J49" s="4" t="s">
        <v>74</v>
      </c>
      <c r="K49" s="98">
        <v>3</v>
      </c>
      <c r="M49" s="11" t="str">
        <f>VLOOKUP($R$9,Division5c,2,FALSE)</f>
        <v>303 KBSK Brugge 4</v>
      </c>
      <c r="N49" s="11" t="str">
        <f>VLOOKUP($S$9,Division5c,2,FALSE)</f>
        <v>471 Wachtebeke 5</v>
      </c>
      <c r="O49" s="98">
        <v>3.5</v>
      </c>
      <c r="P49" s="4" t="s">
        <v>74</v>
      </c>
      <c r="Q49" s="98">
        <v>0.5</v>
      </c>
    </row>
    <row r="50" spans="1:17" ht="12" customHeight="1" x14ac:dyDescent="0.25">
      <c r="A50" s="11" t="str">
        <f>VLOOKUP($R$10,Division5a,2,FALSE)</f>
        <v>278 Pantin 7</v>
      </c>
      <c r="B50" s="11" t="str">
        <f>VLOOKUP($S$10,Division5a,2,FALSE)</f>
        <v>618 Echiquier Mosan 2</v>
      </c>
      <c r="C50" s="98">
        <v>0.5</v>
      </c>
      <c r="D50" s="4" t="s">
        <v>74</v>
      </c>
      <c r="E50" s="98">
        <v>3.5</v>
      </c>
      <c r="G50" s="11" t="str">
        <f>VLOOKUP($R$10,Division5b,2,FALSE)</f>
        <v>436 LSV-Chesspirant 3</v>
      </c>
      <c r="H50" s="11" t="str">
        <f>VLOOKUP($S$10,Division5b,2,FALSE)</f>
        <v>132 SK Oude-God 3</v>
      </c>
      <c r="I50" s="98">
        <v>4</v>
      </c>
      <c r="J50" s="4" t="s">
        <v>74</v>
      </c>
      <c r="K50" s="98">
        <v>0</v>
      </c>
      <c r="M50" s="11" t="str">
        <f>VLOOKUP($R$10,Division5c,2,FALSE)</f>
        <v>521 Tournai 2</v>
      </c>
      <c r="N50" s="11" t="str">
        <f>VLOOKUP($S$10,Division5c,2,FALSE)</f>
        <v>000 Bye 5C</v>
      </c>
      <c r="P50" s="4" t="s">
        <v>74</v>
      </c>
    </row>
    <row r="51" spans="1:17" ht="12" customHeight="1" x14ac:dyDescent="0.25">
      <c r="A51" s="11" t="str">
        <f>VLOOKUP($R$11,Division5a,2,FALSE)</f>
        <v>810 Marche en Famenne 2</v>
      </c>
      <c r="B51" s="11" t="str">
        <f>VLOOKUP($S$11,Division5a,2,FALSE)</f>
        <v>952 Wavre 4</v>
      </c>
      <c r="C51" s="98">
        <v>3.5</v>
      </c>
      <c r="D51" s="4" t="s">
        <v>74</v>
      </c>
      <c r="E51" s="98">
        <v>0.5</v>
      </c>
      <c r="G51" s="11" t="str">
        <f>VLOOKUP($R$11,Division5b,2,FALSE)</f>
        <v>401 KGSRL 11</v>
      </c>
      <c r="H51" s="11" t="str">
        <f>VLOOKUP($S$11,Division5b,2,FALSE)</f>
        <v>190 Burcht 1</v>
      </c>
      <c r="I51" s="98">
        <v>1</v>
      </c>
      <c r="J51" s="4" t="s">
        <v>74</v>
      </c>
      <c r="K51" s="98">
        <v>3</v>
      </c>
      <c r="M51" s="11" t="str">
        <f>VLOOKUP($R$11,Division5c,2,FALSE)</f>
        <v>436 LSV-Chesspirant 4</v>
      </c>
      <c r="N51" s="11" t="str">
        <f>VLOOKUP($S$11,Division5c,2,FALSE)</f>
        <v>460 Oudenaarde 2</v>
      </c>
      <c r="O51" s="98">
        <v>3</v>
      </c>
      <c r="P51" s="4" t="s">
        <v>74</v>
      </c>
      <c r="Q51" s="98">
        <v>1</v>
      </c>
    </row>
    <row r="52" spans="1:17" ht="12" customHeight="1" x14ac:dyDescent="0.25">
      <c r="A52" s="11" t="str">
        <f>VLOOKUP($R$12,Division5a,2,FALSE)</f>
        <v>609 Anthisnes 1</v>
      </c>
      <c r="B52" s="11" t="str">
        <f>VLOOKUP($S$12,Division5a,2,FALSE)</f>
        <v>601 CRELEL Liège 8</v>
      </c>
      <c r="C52" s="98">
        <v>3</v>
      </c>
      <c r="D52" s="4" t="s">
        <v>74</v>
      </c>
      <c r="E52" s="98">
        <v>1</v>
      </c>
      <c r="G52" s="11" t="str">
        <f>VLOOKUP($R$12,Division5b,2,FALSE)</f>
        <v>230 Leuven Centraal 4</v>
      </c>
      <c r="H52" s="11" t="str">
        <f>VLOOKUP($S$12,Division5b,2,FALSE)</f>
        <v>143 Boey Temse 3</v>
      </c>
      <c r="I52" s="98">
        <v>3.5</v>
      </c>
      <c r="J52" s="4" t="s">
        <v>74</v>
      </c>
      <c r="K52" s="98">
        <v>0.5</v>
      </c>
      <c r="M52" s="11" t="str">
        <f>VLOOKUP($R$12,Division5c,2,FALSE)</f>
        <v>401 KGSRL 12</v>
      </c>
      <c r="N52" s="11" t="str">
        <f>VLOOKUP($S$12,Division5c,2,FALSE)</f>
        <v>340 Izegem 2</v>
      </c>
      <c r="O52" s="98">
        <v>1.5</v>
      </c>
      <c r="P52" s="4" t="s">
        <v>74</v>
      </c>
      <c r="Q52" s="98">
        <v>2.5</v>
      </c>
    </row>
    <row r="53" spans="1:17" ht="12" customHeight="1" x14ac:dyDescent="0.25">
      <c r="A53" s="11" t="str">
        <f>VLOOKUP($R$13,Division5a,2,FALSE)</f>
        <v>712 Landen 2</v>
      </c>
      <c r="B53" s="11" t="str">
        <f>VLOOKUP($S$13,Division5a,2,FALSE)</f>
        <v>902 CE Sambrevillois 2</v>
      </c>
      <c r="C53" s="98">
        <v>4</v>
      </c>
      <c r="D53" s="4" t="s">
        <v>74</v>
      </c>
      <c r="E53" s="98">
        <v>0</v>
      </c>
      <c r="G53" s="11" t="str">
        <f>VLOOKUP($R$13,Division5b,2,FALSE)</f>
        <v>174 Brasschaat 6</v>
      </c>
      <c r="H53" s="11" t="str">
        <f>VLOOKUP($S$13,Division5b,2,FALSE)</f>
        <v>114 Mechelen 5</v>
      </c>
      <c r="I53" s="98">
        <v>3</v>
      </c>
      <c r="J53" s="4" t="s">
        <v>74</v>
      </c>
      <c r="K53" s="98">
        <v>1</v>
      </c>
      <c r="M53" s="11" t="str">
        <f>VLOOKUP($R$13,Division5c,2,FALSE)</f>
        <v>313 KWSLE Waregem 3</v>
      </c>
      <c r="N53" s="11" t="str">
        <f>VLOOKUP($S$13,Division5c,2,FALSE)</f>
        <v>541 Leuze-en-Hainaut 2</v>
      </c>
      <c r="O53" s="98">
        <v>0.5</v>
      </c>
      <c r="P53" s="4" t="s">
        <v>74</v>
      </c>
      <c r="Q53" s="98">
        <v>3.5</v>
      </c>
    </row>
    <row r="54" spans="1:17" ht="12" customHeight="1" x14ac:dyDescent="0.25">
      <c r="A54" s="11"/>
      <c r="B54" s="11"/>
      <c r="D54" s="4"/>
      <c r="G54" s="3"/>
      <c r="H54" s="3"/>
      <c r="J54" s="4"/>
      <c r="M54" s="3"/>
      <c r="N54" s="3"/>
      <c r="P54" s="4"/>
    </row>
    <row r="55" spans="1:17" ht="12" customHeight="1" x14ac:dyDescent="0.25">
      <c r="A55" s="10" t="s">
        <v>18</v>
      </c>
      <c r="B55" s="11"/>
      <c r="D55" s="4"/>
      <c r="G55" s="10" t="s">
        <v>19</v>
      </c>
      <c r="H55" s="11"/>
      <c r="I55" s="101"/>
      <c r="J55" s="4"/>
      <c r="K55" s="101"/>
      <c r="M55" s="10" t="s">
        <v>20</v>
      </c>
      <c r="N55" s="11"/>
      <c r="P55" s="4"/>
    </row>
    <row r="56" spans="1:17" ht="12" customHeight="1" x14ac:dyDescent="0.25">
      <c r="A56" s="11" t="str">
        <f>VLOOKUP($R$8,Division5d,2,FALSE)</f>
        <v>422 MSV 3</v>
      </c>
      <c r="B56" s="11" t="str">
        <f>VLOOKUP($S$8,Division5d,2,FALSE)</f>
        <v>462 Zottegem 4</v>
      </c>
      <c r="C56" s="98">
        <v>3</v>
      </c>
      <c r="D56" s="4" t="s">
        <v>74</v>
      </c>
      <c r="E56" s="98">
        <v>1</v>
      </c>
      <c r="G56" s="11" t="str">
        <f>VLOOKUP($R$8,Division5e,2,FALSE)</f>
        <v>604 KSK47-Eynatten 5</v>
      </c>
      <c r="H56" s="11" t="str">
        <f>VLOOKUP($S$8,Division5e,2,FALSE)</f>
        <v>604 KSK47-Eynatten 4</v>
      </c>
      <c r="I56" s="98">
        <v>3</v>
      </c>
      <c r="J56" s="4" t="s">
        <v>74</v>
      </c>
      <c r="K56" s="98">
        <v>1</v>
      </c>
      <c r="M56" s="11" t="str">
        <f>VLOOKUP($R$8,Division5f,2,FALSE)</f>
        <v>714 Pelt 2</v>
      </c>
      <c r="N56" s="11" t="str">
        <f>VLOOKUP($S$8,Division5f,2,FALSE)</f>
        <v>176 Westerlo 3</v>
      </c>
      <c r="O56" s="98">
        <v>0.5</v>
      </c>
      <c r="P56" s="4" t="s">
        <v>74</v>
      </c>
      <c r="Q56" s="98">
        <v>3.5</v>
      </c>
    </row>
    <row r="57" spans="1:17" ht="12" customHeight="1" x14ac:dyDescent="0.25">
      <c r="A57" s="11" t="str">
        <f>VLOOKUP($R$9,Division5d,2,FALSE)</f>
        <v>303 KBSK Brugge 5</v>
      </c>
      <c r="B57" s="11" t="str">
        <f>VLOOKUP($S$9,Division5d,2,FALSE)</f>
        <v>000 Bye 5D</v>
      </c>
      <c r="D57" s="4" t="s">
        <v>74</v>
      </c>
      <c r="G57" s="11" t="str">
        <f>VLOOKUP($R$9,Division5e,2,FALSE)</f>
        <v>607 KSK Rochade 6</v>
      </c>
      <c r="H57" s="11" t="str">
        <f>VLOOKUP($S$9,Division5e,2,FALSE)</f>
        <v>609 Anthisnes 2</v>
      </c>
      <c r="I57" s="98">
        <v>4</v>
      </c>
      <c r="J57" s="4" t="s">
        <v>74</v>
      </c>
      <c r="K57" s="98">
        <v>0</v>
      </c>
      <c r="M57" s="11" t="str">
        <f>VLOOKUP($R$9,Division5f,2,FALSE)</f>
        <v>192 SK Lier 1</v>
      </c>
      <c r="N57" s="11" t="str">
        <f>VLOOKUP($S$9,Division5f,2,FALSE)</f>
        <v>135 Geel 2</v>
      </c>
      <c r="O57" s="98">
        <v>3</v>
      </c>
      <c r="P57" s="4" t="s">
        <v>74</v>
      </c>
      <c r="Q57" s="98">
        <v>1</v>
      </c>
    </row>
    <row r="58" spans="1:17" ht="12" customHeight="1" x14ac:dyDescent="0.25">
      <c r="A58" s="11" t="str">
        <f>VLOOKUP($R$10,Division5d,2,FALSE)</f>
        <v>436 LSV-Chesspirant 5</v>
      </c>
      <c r="B58" s="11" t="str">
        <f>VLOOKUP($S$10,Division5d,2,FALSE)</f>
        <v>401 KGSRL 14</v>
      </c>
      <c r="C58" s="98">
        <v>3.5</v>
      </c>
      <c r="D58" s="4" t="s">
        <v>74</v>
      </c>
      <c r="E58" s="98">
        <v>0.5</v>
      </c>
      <c r="G58" s="11" t="str">
        <f>VLOOKUP($R$10,Division5e,2,FALSE)</f>
        <v>703 Eisden/MSK-Dilsen 3</v>
      </c>
      <c r="H58" s="11" t="str">
        <f>VLOOKUP($S$10,Division5e,2,FALSE)</f>
        <v>000 Bye 5E</v>
      </c>
      <c r="J58" s="4" t="s">
        <v>74</v>
      </c>
      <c r="M58" s="11" t="str">
        <f>VLOOKUP($R$10,Division5f,2,FALSE)</f>
        <v>195 Chessmates 1</v>
      </c>
      <c r="N58" s="11" t="str">
        <f>VLOOKUP($S$10,Division5f,2,FALSE)</f>
        <v>162 Molse SC 2</v>
      </c>
      <c r="O58" s="98">
        <v>3.5</v>
      </c>
      <c r="P58" s="4" t="s">
        <v>74</v>
      </c>
      <c r="Q58" s="98">
        <v>0.5</v>
      </c>
    </row>
    <row r="59" spans="1:17" ht="12" customHeight="1" x14ac:dyDescent="0.25">
      <c r="A59" s="11" t="str">
        <f>VLOOKUP($R$11,Division5d,2,FALSE)</f>
        <v>436 LSV-Chesspirant 6</v>
      </c>
      <c r="B59" s="11" t="str">
        <f>VLOOKUP($S$11,Division5d,2,FALSE)</f>
        <v>472 De Mercatel 3</v>
      </c>
      <c r="C59" s="98">
        <v>1</v>
      </c>
      <c r="D59" s="4" t="s">
        <v>74</v>
      </c>
      <c r="E59" s="98">
        <v>3</v>
      </c>
      <c r="G59" s="11" t="str">
        <f>VLOOKUP($R$11,Division5e,2,FALSE)</f>
        <v>619 Welkenraedt 1</v>
      </c>
      <c r="H59" s="11" t="str">
        <f>VLOOKUP($S$11,Division5e,2,FALSE)</f>
        <v>621 TAL 4</v>
      </c>
      <c r="I59" s="98">
        <v>2</v>
      </c>
      <c r="J59" s="4" t="s">
        <v>74</v>
      </c>
      <c r="K59" s="98">
        <v>2</v>
      </c>
      <c r="M59" s="11" t="str">
        <f>VLOOKUP($R$11,Division5f,2,FALSE)</f>
        <v>727 Midden-Limburg 3</v>
      </c>
      <c r="N59" s="11" t="str">
        <f>VLOOKUP($S$11,Division5f,2,FALSE)</f>
        <v>194 ChessLooks Lier 2</v>
      </c>
      <c r="O59" s="98">
        <v>4</v>
      </c>
      <c r="P59" s="4" t="s">
        <v>74</v>
      </c>
      <c r="Q59" s="98">
        <v>0</v>
      </c>
    </row>
    <row r="60" spans="1:17" ht="12" customHeight="1" x14ac:dyDescent="0.25">
      <c r="A60" s="11" t="str">
        <f>VLOOKUP($R$12,Division5d,2,FALSE)</f>
        <v>432 Wetteren 5</v>
      </c>
      <c r="B60" s="11" t="str">
        <f>VLOOKUP($S$12,Division5d,2,FALSE)</f>
        <v>401 KGSRL 13</v>
      </c>
      <c r="C60" s="98">
        <v>3</v>
      </c>
      <c r="D60" s="4" t="s">
        <v>74</v>
      </c>
      <c r="E60" s="98">
        <v>1</v>
      </c>
      <c r="G60" s="11" t="str">
        <f>VLOOKUP($R$12,Division5e,2,FALSE)</f>
        <v>627 SF Wirtzfeld 4</v>
      </c>
      <c r="H60" s="11" t="str">
        <f>VLOOKUP($S$12,Division5e,2,FALSE)</f>
        <v>601 CRELEL Liège 10</v>
      </c>
      <c r="I60" s="98">
        <v>4</v>
      </c>
      <c r="J60" s="4" t="s">
        <v>74</v>
      </c>
      <c r="K60" s="98">
        <v>0</v>
      </c>
      <c r="M60" s="11" t="str">
        <f>VLOOKUP($R$12,Division5f,2,FALSE)</f>
        <v>121 Turnhout 4</v>
      </c>
      <c r="N60" s="11" t="str">
        <f>VLOOKUP($S$12,Division5f,2,FALSE)</f>
        <v>182 SC Noorderwijk 1</v>
      </c>
      <c r="O60" s="98">
        <v>0.5</v>
      </c>
      <c r="P60" s="4" t="s">
        <v>74</v>
      </c>
      <c r="Q60" s="98">
        <v>3.5</v>
      </c>
    </row>
    <row r="61" spans="1:17" ht="12" customHeight="1" x14ac:dyDescent="0.25">
      <c r="A61" s="11" t="str">
        <f>VLOOKUP($R$13,Division5d,2,FALSE)</f>
        <v>301 KOSK Oostende 4</v>
      </c>
      <c r="B61" s="11" t="str">
        <f>VLOOKUP($S$13,Division5d,2,FALSE)</f>
        <v>418 Geraardsbergen 2</v>
      </c>
      <c r="C61" s="98">
        <v>0.5</v>
      </c>
      <c r="D61" s="4" t="s">
        <v>74</v>
      </c>
      <c r="E61" s="98">
        <v>3.5</v>
      </c>
      <c r="G61" s="11" t="str">
        <f>VLOOKUP($R$13,Division5e,2,FALSE)</f>
        <v>666 Le 666 1</v>
      </c>
      <c r="H61" s="11" t="str">
        <f>VLOOKUP($S$13,Division5e,2,FALSE)</f>
        <v>601 CRELEL Liège 9</v>
      </c>
      <c r="I61" s="98">
        <v>4</v>
      </c>
      <c r="J61" s="4" t="s">
        <v>74</v>
      </c>
      <c r="K61" s="98">
        <v>0</v>
      </c>
      <c r="M61" s="11" t="str">
        <f>VLOOKUP($R$13,Division5f,2,FALSE)</f>
        <v>132 SK Oude-God 4</v>
      </c>
      <c r="N61" s="11" t="str">
        <f>VLOOKUP($S$13,Division5f,2,FALSE)</f>
        <v>114 Mechelen 6</v>
      </c>
      <c r="O61" s="98">
        <v>1</v>
      </c>
      <c r="P61" s="4" t="s">
        <v>74</v>
      </c>
      <c r="Q61" s="98">
        <v>3</v>
      </c>
    </row>
    <row r="62" spans="1:17" ht="12" customHeight="1" x14ac:dyDescent="0.25">
      <c r="A62" s="11"/>
      <c r="B62" s="11"/>
      <c r="D62" s="4"/>
      <c r="G62" s="3"/>
      <c r="H62" s="3"/>
      <c r="J62" s="4"/>
      <c r="M62" s="3"/>
      <c r="N62" s="3"/>
      <c r="P62" s="4"/>
    </row>
    <row r="63" spans="1:17" ht="12" customHeight="1" x14ac:dyDescent="0.25">
      <c r="A63" s="10" t="s">
        <v>21</v>
      </c>
      <c r="B63" s="11"/>
      <c r="D63" s="4"/>
      <c r="G63" s="10" t="s">
        <v>22</v>
      </c>
      <c r="H63" s="11"/>
      <c r="I63" s="101"/>
      <c r="J63" s="4"/>
      <c r="K63" s="101"/>
      <c r="M63" s="10" t="s">
        <v>23</v>
      </c>
      <c r="N63" s="11"/>
      <c r="P63" s="4"/>
    </row>
    <row r="64" spans="1:17" ht="12" customHeight="1" x14ac:dyDescent="0.25">
      <c r="A64" s="11" t="str">
        <f>VLOOKUP($R$8,Division5g,2,FALSE)</f>
        <v>244 Brussels 5</v>
      </c>
      <c r="B64" s="11" t="str">
        <f>VLOOKUP($S$8,Division5g,2,FALSE)</f>
        <v>226 Europchess 5</v>
      </c>
      <c r="C64" s="98">
        <v>2</v>
      </c>
      <c r="D64" s="4" t="s">
        <v>74</v>
      </c>
      <c r="E64" s="98">
        <v>2</v>
      </c>
      <c r="G64" s="11" t="str">
        <f>VLOOKUP($R$8,Division5h,2,FALSE)</f>
        <v>422 MSV 4</v>
      </c>
      <c r="H64" s="11" t="str">
        <f>VLOOKUP($S$8,Division5h,2,FALSE)</f>
        <v>304 Tielt 2</v>
      </c>
      <c r="I64" s="98">
        <v>1.5</v>
      </c>
      <c r="J64" s="4" t="s">
        <v>74</v>
      </c>
      <c r="K64" s="98">
        <v>2.5</v>
      </c>
      <c r="M64" s="11" t="str">
        <f>VLOOKUP($R$8,Division5i,2,FALSE)</f>
        <v>514 Montigny-Fontaine 3</v>
      </c>
      <c r="N64" s="11" t="str">
        <f>VLOOKUP($S$8,Division5i,2,FALSE)</f>
        <v>551 HCC Jurbise 2</v>
      </c>
      <c r="O64" s="98">
        <v>1.5</v>
      </c>
      <c r="P64" s="4" t="s">
        <v>74</v>
      </c>
      <c r="Q64" s="98">
        <v>2.5</v>
      </c>
    </row>
    <row r="65" spans="1:17" ht="12" customHeight="1" x14ac:dyDescent="0.25">
      <c r="A65" s="11" t="str">
        <f>VLOOKUP($R$9,Division5g,2,FALSE)</f>
        <v>233 DZD Halle 1</v>
      </c>
      <c r="B65" s="11" t="str">
        <f>VLOOKUP($S$9,Division5g,2,FALSE)</f>
        <v>961 Braine Echecs 2</v>
      </c>
      <c r="C65" s="98">
        <v>3</v>
      </c>
      <c r="D65" s="4" t="s">
        <v>74</v>
      </c>
      <c r="E65" s="98">
        <v>1</v>
      </c>
      <c r="G65" s="11" t="str">
        <f>VLOOKUP($R$9,Division5h,2,FALSE)</f>
        <v>303 KBSK Brugge 6</v>
      </c>
      <c r="H65" s="11" t="str">
        <f>VLOOKUP($S$9,Division5h,2,FALSE)</f>
        <v>301 KOSK Oostende 5</v>
      </c>
      <c r="I65" s="98">
        <v>3.5</v>
      </c>
      <c r="J65" s="4" t="s">
        <v>74</v>
      </c>
      <c r="K65" s="98">
        <v>0.5</v>
      </c>
      <c r="M65" s="11" t="str">
        <f>VLOOKUP($R$9,Division5i,2,FALSE)</f>
        <v>518 Soignies 1</v>
      </c>
      <c r="N65" s="11" t="str">
        <f>VLOOKUP($S$9,Division5i,2,FALSE)</f>
        <v>953 Nivelles 1</v>
      </c>
      <c r="O65" s="98">
        <v>1</v>
      </c>
      <c r="P65" s="4" t="s">
        <v>74</v>
      </c>
      <c r="Q65" s="98">
        <v>3</v>
      </c>
    </row>
    <row r="66" spans="1:17" ht="12" customHeight="1" x14ac:dyDescent="0.25">
      <c r="A66" s="11" t="str">
        <f>VLOOKUP($R$10,Division5g,2,FALSE)</f>
        <v>278 Pantin 8</v>
      </c>
      <c r="B66" s="11" t="str">
        <f>VLOOKUP($S$10,Division5g,2,FALSE)</f>
        <v>201 CREB Bruxelles 3</v>
      </c>
      <c r="C66" s="98">
        <v>1.5</v>
      </c>
      <c r="D66" s="4" t="s">
        <v>74</v>
      </c>
      <c r="E66" s="98">
        <v>2.5</v>
      </c>
      <c r="G66" s="11" t="str">
        <f>VLOOKUP($R$10,Division5h,2,FALSE)</f>
        <v>322 KVSK Veurne 1</v>
      </c>
      <c r="H66" s="11" t="str">
        <f>VLOOKUP($S$10,Division5h,2,FALSE)</f>
        <v>430 Landegem 4</v>
      </c>
      <c r="I66" s="98">
        <v>0.5</v>
      </c>
      <c r="J66" s="4" t="s">
        <v>74</v>
      </c>
      <c r="K66" s="98">
        <v>3.5</v>
      </c>
      <c r="M66" s="11" t="str">
        <f>VLOOKUP($R$10,Division5i,2,FALSE)</f>
        <v>549 Saint-Ghislain 1</v>
      </c>
      <c r="N66" s="11" t="str">
        <f>VLOOKUP($S$10,Division5i,2,FALSE)</f>
        <v>525 CELB Anderlues 2</v>
      </c>
      <c r="O66" s="98">
        <v>3</v>
      </c>
      <c r="P66" s="4" t="s">
        <v>74</v>
      </c>
      <c r="Q66" s="98">
        <v>1</v>
      </c>
    </row>
    <row r="67" spans="1:17" ht="12" customHeight="1" x14ac:dyDescent="0.25">
      <c r="A67" s="11" t="str">
        <f>VLOOKUP($R$11,Division5g,2,FALSE)</f>
        <v>239 Boitsfort 4</v>
      </c>
      <c r="B67" s="11" t="str">
        <f>VLOOKUP($S$11,Division5g,2,FALSE)</f>
        <v>952 Wavre 5</v>
      </c>
      <c r="C67" s="98">
        <v>2</v>
      </c>
      <c r="D67" s="4" t="s">
        <v>74</v>
      </c>
      <c r="E67" s="98">
        <v>2</v>
      </c>
      <c r="G67" s="11" t="str">
        <f>VLOOKUP($R$11,Division5h,2,FALSE)</f>
        <v>436 LSV-Chesspirant 7</v>
      </c>
      <c r="H67" s="11" t="str">
        <f>VLOOKUP($S$11,Division5h,2,FALSE)</f>
        <v>475 Rapid Aalter 2</v>
      </c>
      <c r="I67" s="98">
        <v>4</v>
      </c>
      <c r="J67" s="4" t="s">
        <v>74</v>
      </c>
      <c r="K67" s="98">
        <v>0</v>
      </c>
      <c r="M67" s="11" t="str">
        <f>VLOOKUP($R$11,Division5i,2,FALSE)</f>
        <v>909 Philippeville 2</v>
      </c>
      <c r="N67" s="11" t="str">
        <f>VLOOKUP($S$11,Division5i,2,FALSE)</f>
        <v>547 Ren. Binche 1</v>
      </c>
      <c r="O67" s="98">
        <v>2</v>
      </c>
      <c r="P67" s="4" t="s">
        <v>74</v>
      </c>
      <c r="Q67" s="98">
        <v>2</v>
      </c>
    </row>
    <row r="68" spans="1:17" ht="12" customHeight="1" x14ac:dyDescent="0.25">
      <c r="A68" s="11" t="str">
        <f>VLOOKUP($R$12,Division5g,2,FALSE)</f>
        <v>230 Leuven Centraal 5</v>
      </c>
      <c r="B68" s="11" t="str">
        <f>VLOOKUP($S$12,Division5g,2,FALSE)</f>
        <v>209 The Belgian CC 3</v>
      </c>
      <c r="C68" s="98">
        <v>2.5</v>
      </c>
      <c r="D68" s="4" t="s">
        <v>74</v>
      </c>
      <c r="E68" s="98">
        <v>1.5</v>
      </c>
      <c r="G68" s="11" t="str">
        <f>VLOOKUP($R$12,Division5h,2,FALSE)</f>
        <v>351 Knokke 1</v>
      </c>
      <c r="H68" s="11" t="str">
        <f>VLOOKUP($S$12,Division5h,2,FALSE)</f>
        <v>340 Izegem 3</v>
      </c>
      <c r="I68" s="98">
        <v>3</v>
      </c>
      <c r="J68" s="4" t="s">
        <v>74</v>
      </c>
      <c r="K68" s="98">
        <v>1</v>
      </c>
      <c r="M68" s="11" t="str">
        <f>VLOOKUP($R$12,Division5i,2,FALSE)</f>
        <v>548 Caissa Europe 3</v>
      </c>
      <c r="N68" s="11" t="str">
        <f>VLOOKUP($S$12,Division5i,2,FALSE)</f>
        <v>501 CREC Charlerloi 3</v>
      </c>
      <c r="O68" s="98">
        <v>3</v>
      </c>
      <c r="P68" s="4" t="s">
        <v>74</v>
      </c>
      <c r="Q68" s="98">
        <v>1</v>
      </c>
    </row>
    <row r="69" spans="1:17" ht="12" customHeight="1" x14ac:dyDescent="0.25">
      <c r="A69" s="11" t="str">
        <f>VLOOKUP($R$13,Division5g,2,FALSE)</f>
        <v>207 2 Fous Diogène 2</v>
      </c>
      <c r="B69" s="11" t="str">
        <f>VLOOKUP($S$13,Division5g,2,FALSE)</f>
        <v>114 Mechelen 7</v>
      </c>
      <c r="C69" s="98">
        <v>3.5</v>
      </c>
      <c r="D69" s="4" t="s">
        <v>74</v>
      </c>
      <c r="E69" s="98">
        <v>0.5</v>
      </c>
      <c r="G69" s="11" t="str">
        <f>VLOOKUP($R$13,Division5h,2,FALSE)</f>
        <v>401 KGSRL 15</v>
      </c>
      <c r="H69" s="11" t="str">
        <f>VLOOKUP($S$13,Division5h,2,FALSE)</f>
        <v>307 Bredene 2</v>
      </c>
      <c r="I69" s="98">
        <v>1</v>
      </c>
      <c r="J69" s="4" t="s">
        <v>74</v>
      </c>
      <c r="K69" s="98">
        <v>3</v>
      </c>
      <c r="M69" s="11" t="str">
        <f>VLOOKUP($R$13,Division5i,2,FALSE)</f>
        <v>000 Bye 5I</v>
      </c>
      <c r="N69" s="11" t="str">
        <f>VLOOKUP($S$13,Division5i,2,FALSE)</f>
        <v>541 Leuze-en-Hainaut 3</v>
      </c>
      <c r="P69" s="4" t="s">
        <v>74</v>
      </c>
    </row>
    <row r="70" spans="1:17" ht="12" customHeight="1" x14ac:dyDescent="0.25">
      <c r="A70" s="11"/>
      <c r="B70" s="11"/>
      <c r="D70" s="4"/>
      <c r="G70" s="11"/>
      <c r="H70" s="11"/>
      <c r="J70" s="4"/>
      <c r="M70" s="11"/>
      <c r="N70" s="11"/>
      <c r="P70" s="4"/>
    </row>
    <row r="71" spans="1:17" ht="12" customHeight="1" x14ac:dyDescent="0.25">
      <c r="A71" s="10" t="s">
        <v>24</v>
      </c>
      <c r="B71" s="11"/>
      <c r="D71" s="4"/>
      <c r="G71" s="10" t="s">
        <v>25</v>
      </c>
      <c r="H71" s="11"/>
      <c r="I71" s="101"/>
      <c r="J71" s="4"/>
      <c r="K71" s="101"/>
      <c r="M71" s="10" t="s">
        <v>26</v>
      </c>
      <c r="N71" s="11"/>
      <c r="P71" s="4"/>
    </row>
    <row r="72" spans="1:17" ht="12" customHeight="1" x14ac:dyDescent="0.25">
      <c r="A72" s="11" t="str">
        <f>VLOOKUP($R$8,Division5j,2,FALSE)</f>
        <v>128 Beveren 3</v>
      </c>
      <c r="B72" s="11" t="str">
        <f>VLOOKUP($S$8,Division5j,2,FALSE)</f>
        <v>132 SK Oude-God 5</v>
      </c>
      <c r="C72" s="98">
        <v>1.5</v>
      </c>
      <c r="D72" s="4" t="s">
        <v>74</v>
      </c>
      <c r="E72" s="98">
        <v>2.5</v>
      </c>
      <c r="G72" s="11" t="str">
        <f>VLOOKUP($R$8,Division5k,2,FALSE)</f>
        <v>514 Montigny-Fontaine 4</v>
      </c>
      <c r="H72" s="11" t="str">
        <f>VLOOKUP($S$8,Division5k,2,FALSE)</f>
        <v>000 Bye 5K</v>
      </c>
      <c r="J72" s="4" t="s">
        <v>74</v>
      </c>
      <c r="M72" s="11" t="str">
        <f>VLOOKUP($R$8,Division5l,2,FALSE)</f>
        <v>124 Deurne 4</v>
      </c>
      <c r="N72" s="11" t="str">
        <f>VLOOKUP($S$8,Division5l,2,FALSE)</f>
        <v>128 Beveren 4</v>
      </c>
      <c r="O72" s="98">
        <v>2.5</v>
      </c>
      <c r="P72" s="4" t="s">
        <v>74</v>
      </c>
      <c r="Q72" s="98">
        <v>1.5</v>
      </c>
    </row>
    <row r="73" spans="1:17" ht="12" customHeight="1" x14ac:dyDescent="0.25">
      <c r="A73" s="11" t="str">
        <f>VLOOKUP($R$9,Division5j,2,FALSE)</f>
        <v>401 KGSRL 16</v>
      </c>
      <c r="B73" s="11" t="str">
        <f>VLOOKUP($S$9,Division5j,2,FALSE)</f>
        <v>425 Dendermonde 2</v>
      </c>
      <c r="C73" s="98">
        <v>1.5</v>
      </c>
      <c r="D73" s="4" t="s">
        <v>74</v>
      </c>
      <c r="E73" s="98">
        <v>2.5</v>
      </c>
      <c r="G73" s="11" t="str">
        <f>VLOOKUP($R$9,Division5k,2,FALSE)</f>
        <v>233 DZD Halle 2</v>
      </c>
      <c r="H73" s="11" t="str">
        <f>VLOOKUP($S$9,Division5k,2,FALSE)</f>
        <v>961 Braine Echecs 3</v>
      </c>
      <c r="I73" s="98">
        <v>2</v>
      </c>
      <c r="J73" s="4" t="s">
        <v>74</v>
      </c>
      <c r="K73" s="98">
        <v>2</v>
      </c>
      <c r="M73" s="11" t="str">
        <f>VLOOKUP($R$9,Division5l,2,FALSE)</f>
        <v>192 SK Lier 2</v>
      </c>
      <c r="N73" s="11" t="str">
        <f>VLOOKUP($S$9,Division5l,2,FALSE)</f>
        <v>135 Geel 3</v>
      </c>
      <c r="O73" s="98">
        <v>2</v>
      </c>
      <c r="P73" s="4" t="s">
        <v>74</v>
      </c>
      <c r="Q73" s="98">
        <v>2</v>
      </c>
    </row>
    <row r="74" spans="1:17" ht="12" customHeight="1" x14ac:dyDescent="0.25">
      <c r="A74" s="11" t="str">
        <f>VLOOKUP($R$10,Division5j,2,FALSE)</f>
        <v>436 LSV-Chesspirant 8</v>
      </c>
      <c r="B74" s="11" t="str">
        <f>VLOOKUP($S$10,Division5j,2,FALSE)</f>
        <v>261 Opwijk 3</v>
      </c>
      <c r="C74" s="98">
        <v>2</v>
      </c>
      <c r="D74" s="4" t="s">
        <v>74</v>
      </c>
      <c r="E74" s="98">
        <v>2</v>
      </c>
      <c r="G74" s="11" t="str">
        <f>VLOOKUP($R$10,Division5k,2,FALSE)</f>
        <v>549 Saint-Ghislain 2</v>
      </c>
      <c r="H74" s="11" t="str">
        <f>VLOOKUP($S$10,Division5k,2,FALSE)</f>
        <v>525 CELB Anderlues 3</v>
      </c>
      <c r="I74" s="98">
        <v>0</v>
      </c>
      <c r="J74" s="4" t="s">
        <v>74</v>
      </c>
      <c r="K74" s="98">
        <v>4</v>
      </c>
      <c r="M74" s="11" t="str">
        <f>VLOOKUP($R$10,Division5l,2,FALSE)</f>
        <v>166 TSM Mechelen 3</v>
      </c>
      <c r="N74" s="11" t="str">
        <f>VLOOKUP($S$10,Division5l,2,FALSE)</f>
        <v>130 Moretus Hoboken 3</v>
      </c>
      <c r="O74" s="98">
        <v>3.5</v>
      </c>
      <c r="P74" s="4" t="s">
        <v>74</v>
      </c>
      <c r="Q74" s="98">
        <v>0.5</v>
      </c>
    </row>
    <row r="75" spans="1:17" ht="12" customHeight="1" x14ac:dyDescent="0.25">
      <c r="A75" s="11" t="str">
        <f>VLOOKUP($R$11,Division5j,2,FALSE)</f>
        <v>436 LSV-Chesspirant 9</v>
      </c>
      <c r="B75" s="11" t="str">
        <f>VLOOKUP($S$11,Division5j,2,FALSE)</f>
        <v>190 Burcht 2</v>
      </c>
      <c r="C75" s="98">
        <v>3</v>
      </c>
      <c r="D75" s="4" t="s">
        <v>74</v>
      </c>
      <c r="E75" s="98">
        <v>1</v>
      </c>
      <c r="G75" s="11" t="str">
        <f>VLOOKUP($R$11,Division5k,2,FALSE)</f>
        <v>551 HCC Jurbise 3</v>
      </c>
      <c r="H75" s="11" t="str">
        <f>VLOOKUP($S$11,Division5k,2,FALSE)</f>
        <v>952 Wavre 6</v>
      </c>
      <c r="I75" s="98">
        <v>3</v>
      </c>
      <c r="J75" s="4" t="s">
        <v>74</v>
      </c>
      <c r="K75" s="98">
        <v>1</v>
      </c>
      <c r="M75" s="11" t="str">
        <f>VLOOKUP($R$11,Division5l,2,FALSE)</f>
        <v>260 Kapelle o/d Bos 2</v>
      </c>
      <c r="N75" s="11" t="str">
        <f>VLOOKUP($S$11,Division5l,2,FALSE)</f>
        <v>194 ChessLooks Lier 3</v>
      </c>
      <c r="O75" s="98">
        <v>1.5</v>
      </c>
      <c r="P75" s="4" t="s">
        <v>74</v>
      </c>
      <c r="Q75" s="98">
        <v>2.5</v>
      </c>
    </row>
    <row r="76" spans="1:17" ht="12" customHeight="1" x14ac:dyDescent="0.25">
      <c r="A76" s="11" t="str">
        <f>VLOOKUP($R$12,Division5j,2,FALSE)</f>
        <v>432 Wetteren 6</v>
      </c>
      <c r="B76" s="11" t="str">
        <f>VLOOKUP($S$12,Division5j,2,FALSE)</f>
        <v>143 Boey Temse 4</v>
      </c>
      <c r="C76" s="98">
        <v>2.5</v>
      </c>
      <c r="D76" s="4" t="s">
        <v>74</v>
      </c>
      <c r="E76" s="98">
        <v>1.5</v>
      </c>
      <c r="G76" s="11" t="str">
        <f>VLOOKUP($R$12,Division5k,2,FALSE)</f>
        <v>207 2 Fous Diogène 3</v>
      </c>
      <c r="H76" s="11" t="str">
        <f>VLOOKUP($S$12,Division5k,2,FALSE)</f>
        <v>501 CREC Charlerloi 4</v>
      </c>
      <c r="I76" s="98">
        <v>3</v>
      </c>
      <c r="J76" s="4" t="s">
        <v>74</v>
      </c>
      <c r="K76" s="98">
        <v>1</v>
      </c>
      <c r="M76" s="11" t="str">
        <f>VLOOKUP($R$12,Division5l,2,FALSE)</f>
        <v>230 Leuven Centraal 6</v>
      </c>
      <c r="N76" s="11" t="str">
        <f>VLOOKUP($S$12,Division5l,2,FALSE)</f>
        <v>132 SK Oude-God 6</v>
      </c>
      <c r="O76" s="98">
        <v>3</v>
      </c>
      <c r="P76" s="4" t="s">
        <v>74</v>
      </c>
      <c r="Q76" s="98">
        <v>1</v>
      </c>
    </row>
    <row r="77" spans="1:17" ht="12" customHeight="1" x14ac:dyDescent="0.25">
      <c r="A77" s="11" t="str">
        <f>VLOOKUP($R$13,Division5j,2,FALSE)</f>
        <v>204 Excelsior 1</v>
      </c>
      <c r="B77" s="11" t="str">
        <f>VLOOKUP($S$13,Division5j,2,FALSE)</f>
        <v>417 Pion-Aalst 3</v>
      </c>
      <c r="C77" s="98">
        <v>1</v>
      </c>
      <c r="D77" s="4" t="s">
        <v>74</v>
      </c>
      <c r="E77" s="98">
        <v>3</v>
      </c>
      <c r="G77" s="11" t="str">
        <f>VLOOKUP($R$13,Division5k,2,FALSE)</f>
        <v>228 Dworp 4</v>
      </c>
      <c r="H77" s="11" t="str">
        <f>VLOOKUP($S$13,Division5k,2,FALSE)</f>
        <v>902 CE Sambrevillois 3</v>
      </c>
      <c r="I77" s="98">
        <v>1.5</v>
      </c>
      <c r="J77" s="4" t="s">
        <v>74</v>
      </c>
      <c r="K77" s="98">
        <v>2.5</v>
      </c>
      <c r="M77" s="11" t="str">
        <f>VLOOKUP($R$13,Division5l,2,FALSE)</f>
        <v>174 Brasschaat 7</v>
      </c>
      <c r="N77" s="11" t="str">
        <f>VLOOKUP($S$13,Division5l,2,FALSE)</f>
        <v>114 Mechelen 8</v>
      </c>
      <c r="O77" s="98">
        <v>2.5</v>
      </c>
      <c r="P77" s="4" t="s">
        <v>74</v>
      </c>
      <c r="Q77" s="98">
        <v>1.5</v>
      </c>
    </row>
    <row r="78" spans="1:17" ht="12" customHeight="1" x14ac:dyDescent="0.25">
      <c r="D78" s="4"/>
      <c r="J78" s="4"/>
      <c r="P78" s="4"/>
    </row>
    <row r="79" spans="1:17" ht="12" hidden="1" customHeight="1" x14ac:dyDescent="0.25">
      <c r="A79" s="10" t="s">
        <v>27</v>
      </c>
      <c r="B79" s="11"/>
      <c r="D79" s="4"/>
      <c r="G79" s="10" t="s">
        <v>44</v>
      </c>
      <c r="H79" s="11"/>
      <c r="I79" s="101"/>
      <c r="J79" s="4"/>
      <c r="K79" s="101"/>
      <c r="P79" s="4"/>
    </row>
    <row r="80" spans="1:17" ht="12" hidden="1" customHeight="1" x14ac:dyDescent="0.25">
      <c r="A80" s="11">
        <f>VLOOKUP($R$8,Division5m,2,FALSE)</f>
        <v>0</v>
      </c>
      <c r="B80" s="11">
        <f>VLOOKUP($S$8,Division5m,2,FALSE)</f>
        <v>0</v>
      </c>
      <c r="D80" s="4"/>
      <c r="G80" s="11">
        <f>VLOOKUP($R$8,Division5n,2,FALSE)</f>
        <v>0</v>
      </c>
      <c r="H80" s="11">
        <f>VLOOKUP($S$8,Division5n,2,FALSE)</f>
        <v>0</v>
      </c>
      <c r="J80" s="4"/>
      <c r="P80" s="4"/>
    </row>
    <row r="81" spans="1:16" ht="12" hidden="1" customHeight="1" x14ac:dyDescent="0.25">
      <c r="A81" s="11">
        <f>VLOOKUP($R$9,Division5m,2,FALSE)</f>
        <v>0</v>
      </c>
      <c r="B81" s="11">
        <f>VLOOKUP($S$9,Division5m,2,FALSE)</f>
        <v>0</v>
      </c>
      <c r="D81" s="4"/>
      <c r="G81" s="11">
        <f>VLOOKUP($R$9,Division5n,2,FALSE)</f>
        <v>0</v>
      </c>
      <c r="H81" s="11">
        <f>VLOOKUP($S$9,Division5n,2,FALSE)</f>
        <v>0</v>
      </c>
      <c r="J81" s="4"/>
      <c r="P81" s="4"/>
    </row>
    <row r="82" spans="1:16" ht="12" hidden="1" customHeight="1" x14ac:dyDescent="0.25">
      <c r="A82" s="11">
        <f>VLOOKUP($R$10,Division5m,2,FALSE)</f>
        <v>0</v>
      </c>
      <c r="B82" s="11">
        <f>VLOOKUP($S$10,Division5m,2,FALSE)</f>
        <v>0</v>
      </c>
      <c r="D82" s="4"/>
      <c r="G82" s="11">
        <f>VLOOKUP($R$10,Division5n,2,FALSE)</f>
        <v>0</v>
      </c>
      <c r="H82" s="11">
        <f>VLOOKUP($S$10,Division5n,2,FALSE)</f>
        <v>0</v>
      </c>
      <c r="J82" s="4"/>
      <c r="P82" s="4"/>
    </row>
    <row r="83" spans="1:16" ht="12" hidden="1" customHeight="1" x14ac:dyDescent="0.25">
      <c r="A83" s="11">
        <f>VLOOKUP($R$11,Division5m,2,FALSE)</f>
        <v>0</v>
      </c>
      <c r="B83" s="11">
        <f>VLOOKUP($S$11,Division5m,2,FALSE)</f>
        <v>0</v>
      </c>
      <c r="D83" s="4"/>
      <c r="G83" s="11">
        <f>VLOOKUP($R$11,Division5n,2,FALSE)</f>
        <v>0</v>
      </c>
      <c r="H83" s="11">
        <f>VLOOKUP($S$11,Division5n,2,FALSE)</f>
        <v>0</v>
      </c>
      <c r="J83" s="4"/>
      <c r="P83" s="4"/>
    </row>
    <row r="84" spans="1:16" ht="12" hidden="1" customHeight="1" x14ac:dyDescent="0.25">
      <c r="A84" s="11">
        <f>VLOOKUP($R$12,Division5m,2,FALSE)</f>
        <v>0</v>
      </c>
      <c r="B84" s="11">
        <f>VLOOKUP($S$12,Division5m,2,FALSE)</f>
        <v>0</v>
      </c>
      <c r="D84" s="4"/>
      <c r="G84" s="11">
        <f>VLOOKUP($R$12,Division5n,2,FALSE)</f>
        <v>0</v>
      </c>
      <c r="H84" s="11">
        <f>VLOOKUP($S$12,Division5n,2,FALSE)</f>
        <v>0</v>
      </c>
      <c r="J84" s="4"/>
      <c r="P84" s="4"/>
    </row>
    <row r="85" spans="1:16" ht="12" hidden="1" customHeight="1" x14ac:dyDescent="0.25">
      <c r="A85" s="11">
        <f>VLOOKUP($R$13,Division5m,2,FALSE)</f>
        <v>0</v>
      </c>
      <c r="B85" s="11">
        <f>VLOOKUP($S$13,Division5m,2,FALSE)</f>
        <v>0</v>
      </c>
      <c r="D85" s="4"/>
      <c r="G85" s="11">
        <f>VLOOKUP($R$13,Division5n,2,FALSE)</f>
        <v>0</v>
      </c>
      <c r="H85" s="11">
        <f>VLOOKUP($S$13,Division5n,2,FALSE)</f>
        <v>0</v>
      </c>
      <c r="J85" s="4"/>
      <c r="P85" s="4"/>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V85"/>
  <sheetViews>
    <sheetView showGridLines="0" workbookViewId="0">
      <selection activeCell="E14" sqref="E14"/>
    </sheetView>
  </sheetViews>
  <sheetFormatPr defaultColWidth="9.21875" defaultRowHeight="12" customHeight="1" x14ac:dyDescent="0.25"/>
  <cols>
    <col min="1" max="1" width="20.21875" style="121" bestFit="1" customWidth="1"/>
    <col min="2" max="2" width="21.44140625" style="121" bestFit="1" customWidth="1"/>
    <col min="3" max="3" width="3.44140625" style="4" customWidth="1"/>
    <col min="4" max="4" width="1.5546875" style="95" bestFit="1" customWidth="1"/>
    <col min="5" max="5" width="3.44140625" style="4" customWidth="1"/>
    <col min="6" max="6" width="1.5546875" style="121" customWidth="1"/>
    <col min="7" max="7" width="20.21875" style="121" bestFit="1" customWidth="1"/>
    <col min="8" max="8" width="19.77734375" style="121" bestFit="1" customWidth="1"/>
    <col min="9" max="9" width="3.33203125" style="4" customWidth="1"/>
    <col min="10" max="10" width="1.5546875" style="95" bestFit="1" customWidth="1"/>
    <col min="11" max="11" width="3.44140625" style="4" customWidth="1"/>
    <col min="12" max="12" width="1.5546875" style="121" customWidth="1"/>
    <col min="13" max="13" width="21.44140625" style="121" bestFit="1" customWidth="1"/>
    <col min="14" max="14" width="19.77734375" style="121" bestFit="1" customWidth="1"/>
    <col min="15" max="15" width="3.44140625" style="4" customWidth="1"/>
    <col min="16" max="16" width="1.5546875" style="95" bestFit="1" customWidth="1"/>
    <col min="17" max="17" width="3.44140625" style="4" customWidth="1"/>
    <col min="18" max="18" width="2.5546875" style="120" hidden="1" customWidth="1"/>
    <col min="19" max="19" width="2.5546875" style="121" hidden="1" customWidth="1"/>
    <col min="20" max="16384" width="9.21875" style="121"/>
  </cols>
  <sheetData>
    <row r="1" spans="1:22" ht="12" customHeight="1" x14ac:dyDescent="0.25">
      <c r="A1" s="120"/>
      <c r="B1" s="120"/>
      <c r="D1" s="4"/>
      <c r="G1" s="122" t="str">
        <f>CONCATENATE("INTERCLUBS NATIONAUX ",Data!$B$1)</f>
        <v>INTERCLUBS NATIONAUX 2021-2022</v>
      </c>
      <c r="H1" s="123"/>
      <c r="J1" s="4"/>
      <c r="M1" s="120"/>
      <c r="N1" s="120"/>
      <c r="P1" s="4"/>
    </row>
    <row r="2" spans="1:22" ht="12" customHeight="1" x14ac:dyDescent="0.25">
      <c r="A2" s="120"/>
      <c r="B2" s="120"/>
      <c r="D2" s="4"/>
      <c r="G2" s="122" t="str">
        <f>CONCATENATE("NATIONALE INTERCLUBS ",Data!$B$1)</f>
        <v>NATIONALE INTERCLUBS 2021-2022</v>
      </c>
      <c r="H2" s="123"/>
      <c r="J2" s="4"/>
      <c r="M2" s="120"/>
      <c r="N2" s="120"/>
      <c r="P2" s="4"/>
    </row>
    <row r="3" spans="1:22" ht="12" customHeight="1" x14ac:dyDescent="0.25">
      <c r="A3" s="120"/>
      <c r="B3" s="120"/>
      <c r="D3" s="4"/>
      <c r="G3" s="122"/>
      <c r="H3" s="123"/>
      <c r="J3" s="4"/>
      <c r="M3" s="120"/>
      <c r="N3" s="120"/>
      <c r="P3" s="4"/>
    </row>
    <row r="4" spans="1:22" ht="12" customHeight="1" x14ac:dyDescent="0.25">
      <c r="A4" s="120"/>
      <c r="B4" s="120"/>
      <c r="D4" s="4"/>
      <c r="G4" s="122"/>
      <c r="H4" s="123"/>
      <c r="J4" s="4"/>
      <c r="M4" s="120"/>
      <c r="N4" s="120"/>
      <c r="P4" s="4"/>
    </row>
    <row r="5" spans="1:22" ht="12" customHeight="1" x14ac:dyDescent="0.25">
      <c r="A5" s="120"/>
      <c r="B5" s="120"/>
      <c r="D5" s="4"/>
      <c r="G5" s="124" t="s">
        <v>37</v>
      </c>
      <c r="H5" s="125" t="str">
        <f>VLOOKUP(G5,Data,2,FALSE)</f>
        <v>27/03/2022</v>
      </c>
      <c r="J5" s="4"/>
      <c r="M5" s="120"/>
      <c r="N5" s="120"/>
      <c r="P5" s="4"/>
    </row>
    <row r="6" spans="1:22" ht="12" customHeight="1" x14ac:dyDescent="0.25">
      <c r="A6" s="120"/>
      <c r="B6" s="120"/>
      <c r="D6" s="4"/>
      <c r="G6" s="120"/>
      <c r="H6" s="125"/>
      <c r="J6" s="4"/>
      <c r="M6" s="120"/>
      <c r="N6" s="120"/>
      <c r="P6" s="4"/>
    </row>
    <row r="7" spans="1:22" ht="12" customHeight="1" x14ac:dyDescent="0.25">
      <c r="A7" s="126" t="s">
        <v>0</v>
      </c>
      <c r="B7" s="120"/>
      <c r="D7" s="188"/>
      <c r="G7" s="126" t="s">
        <v>1</v>
      </c>
      <c r="H7" s="120"/>
      <c r="I7" s="188"/>
      <c r="J7" s="188"/>
      <c r="K7" s="188"/>
      <c r="M7" s="126" t="s">
        <v>2</v>
      </c>
      <c r="N7" s="120"/>
      <c r="P7" s="188"/>
    </row>
    <row r="8" spans="1:22" ht="12" customHeight="1" x14ac:dyDescent="0.25">
      <c r="A8" s="120" t="str">
        <f>VLOOKUP($R$8,Division1,2,FALSE)</f>
        <v>601 CRELEL Liège 1</v>
      </c>
      <c r="B8" s="120" t="str">
        <f>VLOOKUP($S$8,Division1,2,FALSE)</f>
        <v>514 Montigny-Fontaine 1</v>
      </c>
      <c r="C8" s="4">
        <v>6.5</v>
      </c>
      <c r="D8" s="4" t="s">
        <v>74</v>
      </c>
      <c r="E8" s="4">
        <v>1.5</v>
      </c>
      <c r="G8" s="120" t="str">
        <f>VLOOKUP($R$8,Division2a,2,FALSE)</f>
        <v>114 Mechelen 1</v>
      </c>
      <c r="H8" s="120" t="str">
        <f>VLOOKUP($S$8,Division2a,2,FALSE)</f>
        <v>124 Deurne 1</v>
      </c>
      <c r="I8" s="4">
        <v>4</v>
      </c>
      <c r="J8" s="4" t="s">
        <v>74</v>
      </c>
      <c r="K8" s="4">
        <v>4</v>
      </c>
      <c r="M8" s="120" t="str">
        <f>VLOOKUP($R$8,Division2b,2,FALSE)</f>
        <v>601 CRELEL Liège 2</v>
      </c>
      <c r="N8" s="120" t="str">
        <f>VLOOKUP($S$8,Division2b,2,FALSE)</f>
        <v>627 SF Wirtzfeld 2 - FF</v>
      </c>
      <c r="P8" s="4" t="s">
        <v>74</v>
      </c>
      <c r="R8" s="127">
        <v>6</v>
      </c>
      <c r="S8" s="120">
        <v>12</v>
      </c>
      <c r="U8" s="127"/>
      <c r="V8" s="120"/>
    </row>
    <row r="9" spans="1:22" ht="12" customHeight="1" x14ac:dyDescent="0.25">
      <c r="A9" s="120" t="str">
        <f>VLOOKUP($R$9,Division1,2,FALSE)</f>
        <v>627 SF Wirtzfeld 1</v>
      </c>
      <c r="B9" s="120" t="str">
        <f>VLOOKUP($S$9,Division1,2,FALSE)</f>
        <v>174 Brasschaat 1</v>
      </c>
      <c r="C9" s="4">
        <v>6</v>
      </c>
      <c r="D9" s="4" t="s">
        <v>74</v>
      </c>
      <c r="E9" s="4">
        <v>2</v>
      </c>
      <c r="G9" s="120" t="str">
        <f>VLOOKUP($R$9,Division2a,2,FALSE)</f>
        <v>143 Boey Temse 1</v>
      </c>
      <c r="H9" s="120" t="str">
        <f>VLOOKUP($S$9,Division2a,2,FALSE)</f>
        <v>402 Jean Jaures Gent 1</v>
      </c>
      <c r="I9" s="4">
        <v>1.5</v>
      </c>
      <c r="J9" s="4" t="s">
        <v>74</v>
      </c>
      <c r="K9" s="4">
        <v>6.5</v>
      </c>
      <c r="M9" s="120" t="str">
        <f>VLOOKUP($R$9,Division2b,2,FALSE)</f>
        <v>501 CREC Charlerloi 1</v>
      </c>
      <c r="N9" s="120" t="str">
        <f>VLOOKUP($S$9,Division2b,2,FALSE)</f>
        <v>176 Westerlo 1</v>
      </c>
      <c r="O9" s="4">
        <v>5</v>
      </c>
      <c r="P9" s="4" t="s">
        <v>74</v>
      </c>
      <c r="Q9" s="4">
        <v>3</v>
      </c>
      <c r="R9" s="127">
        <v>7</v>
      </c>
      <c r="S9" s="120">
        <v>5</v>
      </c>
      <c r="U9" s="127"/>
      <c r="V9" s="120"/>
    </row>
    <row r="10" spans="1:22" ht="12" customHeight="1" x14ac:dyDescent="0.25">
      <c r="A10" s="120" t="str">
        <f>VLOOKUP($R$10,Division1,2,FALSE)</f>
        <v>109 Borgerhout 1</v>
      </c>
      <c r="B10" s="120" t="str">
        <f>VLOOKUP($S$10,Division1,2,FALSE)</f>
        <v>301 KOSK Oostende 1</v>
      </c>
      <c r="C10" s="4">
        <v>0.5</v>
      </c>
      <c r="D10" s="4" t="s">
        <v>74</v>
      </c>
      <c r="E10" s="4">
        <v>7.5</v>
      </c>
      <c r="G10" s="120" t="str">
        <f>VLOOKUP($R$10,Division2a,2,FALSE)</f>
        <v>209 The Belgian CC 1</v>
      </c>
      <c r="H10" s="120" t="str">
        <f>VLOOKUP($S$10,Division2a,2,FALSE)</f>
        <v>432 Wetteren 1</v>
      </c>
      <c r="I10" s="4">
        <v>1</v>
      </c>
      <c r="J10" s="4" t="s">
        <v>74</v>
      </c>
      <c r="K10" s="4">
        <v>7</v>
      </c>
      <c r="M10" s="120" t="str">
        <f>VLOOKUP($R$10,Division2b,2,FALSE)</f>
        <v>952 Wavre 1</v>
      </c>
      <c r="N10" s="120" t="str">
        <f>VLOOKUP($S$10,Division2b,2,FALSE)</f>
        <v>230 Leuven Centraal 1</v>
      </c>
      <c r="O10" s="4">
        <v>4.5</v>
      </c>
      <c r="P10" s="4" t="s">
        <v>74</v>
      </c>
      <c r="Q10" s="4">
        <v>3.5</v>
      </c>
      <c r="R10" s="127">
        <v>8</v>
      </c>
      <c r="S10" s="120">
        <v>4</v>
      </c>
      <c r="U10" s="127"/>
      <c r="V10" s="120"/>
    </row>
    <row r="11" spans="1:22" ht="12" customHeight="1" x14ac:dyDescent="0.25">
      <c r="A11" s="120" t="str">
        <f>VLOOKUP($R$11,Division1,2,FALSE)</f>
        <v>401 KGSRL 1</v>
      </c>
      <c r="B11" s="120" t="str">
        <f>VLOOKUP($S$11,Division1,2,FALSE)</f>
        <v>621 TAL 1</v>
      </c>
      <c r="C11" s="4">
        <v>5</v>
      </c>
      <c r="D11" s="4" t="s">
        <v>74</v>
      </c>
      <c r="E11" s="4">
        <v>3</v>
      </c>
      <c r="G11" s="120" t="str">
        <f>VLOOKUP($R$11,Division2a,2,FALSE)</f>
        <v>261 Opwijk 1</v>
      </c>
      <c r="H11" s="120" t="str">
        <f>VLOOKUP($S$11,Division2a,2,FALSE)</f>
        <v>309 KRST Roeselare 1</v>
      </c>
      <c r="I11" s="4">
        <v>6</v>
      </c>
      <c r="J11" s="4" t="s">
        <v>74</v>
      </c>
      <c r="K11" s="4">
        <v>2</v>
      </c>
      <c r="M11" s="120" t="str">
        <f>VLOOKUP($R$11,Division2b,2,FALSE)</f>
        <v>201 CREB Bruxelles 1</v>
      </c>
      <c r="N11" s="120" t="str">
        <f>VLOOKUP($S$11,Division2b,2,FALSE)</f>
        <v>239 Boitsfort 1</v>
      </c>
      <c r="O11" s="4">
        <v>3</v>
      </c>
      <c r="P11" s="4" t="s">
        <v>74</v>
      </c>
      <c r="Q11" s="4">
        <v>5</v>
      </c>
      <c r="R11" s="127">
        <v>9</v>
      </c>
      <c r="S11" s="120">
        <v>3</v>
      </c>
      <c r="U11" s="127"/>
      <c r="V11" s="120"/>
    </row>
    <row r="12" spans="1:22" ht="12" customHeight="1" x14ac:dyDescent="0.25">
      <c r="A12" s="120" t="str">
        <f>VLOOKUP($R$12,Division1,2,FALSE)</f>
        <v>471 Wachtebeke 1</v>
      </c>
      <c r="B12" s="120" t="str">
        <f>VLOOKUP($S$12,Division1,2,FALSE)</f>
        <v>607 KSK Rochade 1</v>
      </c>
      <c r="C12" s="4">
        <v>2</v>
      </c>
      <c r="D12" s="4" t="s">
        <v>74</v>
      </c>
      <c r="E12" s="4">
        <v>6</v>
      </c>
      <c r="G12" s="120" t="str">
        <f>VLOOKUP($R$12,Division2a,2,FALSE)</f>
        <v>471 Wachtebeke 2</v>
      </c>
      <c r="H12" s="120" t="str">
        <f>VLOOKUP($S$12,Division2a,2,FALSE)</f>
        <v>166 TSM Mechelen 1</v>
      </c>
      <c r="I12" s="4">
        <v>0.5</v>
      </c>
      <c r="J12" s="4" t="s">
        <v>74</v>
      </c>
      <c r="K12" s="4">
        <v>7.5</v>
      </c>
      <c r="M12" s="120" t="str">
        <f>VLOOKUP($R$12,Division2b,2,FALSE)</f>
        <v>231 DT Leuven 1</v>
      </c>
      <c r="N12" s="120" t="str">
        <f>VLOOKUP($S$12,Division2b,2,FALSE)</f>
        <v>607 KSK Rochade 2</v>
      </c>
      <c r="O12" s="4">
        <v>5.5</v>
      </c>
      <c r="P12" s="4" t="s">
        <v>74</v>
      </c>
      <c r="Q12" s="4">
        <v>2.5</v>
      </c>
      <c r="R12" s="127">
        <v>10</v>
      </c>
      <c r="S12" s="120">
        <v>2</v>
      </c>
      <c r="U12" s="127"/>
      <c r="V12" s="120"/>
    </row>
    <row r="13" spans="1:22" ht="12" customHeight="1" x14ac:dyDescent="0.25">
      <c r="A13" s="120" t="str">
        <f>VLOOKUP($R$13,Division1,2,FALSE)</f>
        <v>604 KSK47-Eynatten 1</v>
      </c>
      <c r="B13" s="120" t="str">
        <f>VLOOKUP($S$13,Division1,2,FALSE)</f>
        <v>303 KBSK Brugge 1</v>
      </c>
      <c r="C13" s="4">
        <v>2.5</v>
      </c>
      <c r="D13" s="4" t="s">
        <v>74</v>
      </c>
      <c r="E13" s="4">
        <v>5.5</v>
      </c>
      <c r="G13" s="120" t="str">
        <f>VLOOKUP($R$13,Division2a,2,FALSE)</f>
        <v>462 Zottegem 1</v>
      </c>
      <c r="H13" s="120" t="str">
        <f>VLOOKUP($S$13,Division2a,2,FALSE)</f>
        <v>303 KBSK Brugge 2</v>
      </c>
      <c r="I13" s="4">
        <v>4</v>
      </c>
      <c r="J13" s="4" t="s">
        <v>74</v>
      </c>
      <c r="K13" s="4">
        <v>4</v>
      </c>
      <c r="M13" s="120" t="str">
        <f>VLOOKUP($R$13,Division2b,2,FALSE)</f>
        <v>226 Europchess 1</v>
      </c>
      <c r="N13" s="120" t="str">
        <f>VLOOKUP($S$13,Division2b,2,FALSE)</f>
        <v>901 Namur Echecs 1</v>
      </c>
      <c r="O13" s="4">
        <v>6</v>
      </c>
      <c r="P13" s="4" t="s">
        <v>74</v>
      </c>
      <c r="Q13" s="4">
        <v>2</v>
      </c>
      <c r="R13" s="127">
        <v>11</v>
      </c>
      <c r="S13" s="120">
        <v>1</v>
      </c>
      <c r="U13" s="127"/>
      <c r="V13" s="120"/>
    </row>
    <row r="14" spans="1:22" ht="12" customHeight="1" x14ac:dyDescent="0.25">
      <c r="A14" s="120"/>
      <c r="B14" s="120"/>
      <c r="D14" s="4"/>
      <c r="G14" s="120"/>
      <c r="H14" s="120"/>
      <c r="J14" s="4"/>
      <c r="M14" s="120"/>
      <c r="N14" s="120"/>
      <c r="P14" s="4"/>
    </row>
    <row r="15" spans="1:22" ht="12" customHeight="1" x14ac:dyDescent="0.25">
      <c r="A15" s="126" t="s">
        <v>3</v>
      </c>
      <c r="B15" s="120"/>
      <c r="D15" s="188"/>
      <c r="G15" s="126" t="s">
        <v>4</v>
      </c>
      <c r="H15" s="120"/>
      <c r="I15" s="188"/>
      <c r="J15" s="188"/>
      <c r="K15" s="188"/>
      <c r="M15" s="126" t="s">
        <v>5</v>
      </c>
      <c r="N15" s="120"/>
      <c r="P15" s="188"/>
    </row>
    <row r="16" spans="1:22" ht="12" customHeight="1" x14ac:dyDescent="0.25">
      <c r="A16" s="120" t="str">
        <f>VLOOKUP($R$8,Division3a,2,FALSE)</f>
        <v>401 KGSRL 2</v>
      </c>
      <c r="B16" s="120" t="str">
        <f>VLOOKUP($S$8,Division3a,2,FALSE)</f>
        <v>303 KBSK Brugge 3</v>
      </c>
      <c r="C16" s="4">
        <v>4.5</v>
      </c>
      <c r="D16" s="4" t="s">
        <v>74</v>
      </c>
      <c r="E16" s="4">
        <v>1.5</v>
      </c>
      <c r="G16" s="120" t="str">
        <f>VLOOKUP($R$8,Division3b,2,FALSE)</f>
        <v>541 Leuze-en-Hainaut 1</v>
      </c>
      <c r="H16" s="120" t="str">
        <f>VLOOKUP($S$8,Division3b,2,FALSE)</f>
        <v>244 Brussels 2</v>
      </c>
      <c r="I16" s="4">
        <v>3</v>
      </c>
      <c r="J16" s="4" t="s">
        <v>74</v>
      </c>
      <c r="K16" s="4">
        <v>3</v>
      </c>
      <c r="M16" s="120" t="str">
        <f>VLOOKUP($R$8,Division3c,2,FALSE)</f>
        <v>708 NLS Lommel 1</v>
      </c>
      <c r="N16" s="120" t="str">
        <f>VLOOKUP($S$8,Division3c,2,FALSE)</f>
        <v>901 Namur Echecs 2</v>
      </c>
      <c r="O16" s="4">
        <v>2.5</v>
      </c>
      <c r="P16" s="4" t="s">
        <v>74</v>
      </c>
      <c r="Q16" s="4">
        <v>3.5</v>
      </c>
    </row>
    <row r="17" spans="1:17" ht="12" customHeight="1" x14ac:dyDescent="0.25">
      <c r="A17" s="120" t="str">
        <f>VLOOKUP($R$9,Division3a,2,FALSE)</f>
        <v>401 KGSRL 3</v>
      </c>
      <c r="B17" s="120" t="str">
        <f>VLOOKUP($S$9,Division3a,2,FALSE)</f>
        <v>313 KWSLE Waregem 1</v>
      </c>
      <c r="C17" s="4">
        <v>1</v>
      </c>
      <c r="D17" s="4" t="s">
        <v>74</v>
      </c>
      <c r="E17" s="4">
        <v>5</v>
      </c>
      <c r="G17" s="120" t="str">
        <f>VLOOKUP($R$9,Division3b,2,FALSE)</f>
        <v>501 CREC Charlerloi 2</v>
      </c>
      <c r="H17" s="120" t="str">
        <f>VLOOKUP($S$9,Division3b,2,FALSE)</f>
        <v>228 Dworp 1</v>
      </c>
      <c r="I17" s="4">
        <v>1</v>
      </c>
      <c r="J17" s="4" t="s">
        <v>74</v>
      </c>
      <c r="K17" s="4">
        <v>5</v>
      </c>
      <c r="M17" s="120" t="str">
        <f>VLOOKUP($R$9,Division3c,2,FALSE)</f>
        <v>621 TAL 2</v>
      </c>
      <c r="N17" s="120" t="str">
        <f>VLOOKUP($S$9,Division3c,2,FALSE)</f>
        <v>174 Brasschaat 2</v>
      </c>
      <c r="O17" s="4">
        <v>1.5</v>
      </c>
      <c r="P17" s="4" t="s">
        <v>74</v>
      </c>
      <c r="Q17" s="4">
        <v>4.5</v>
      </c>
    </row>
    <row r="18" spans="1:17" ht="12" customHeight="1" x14ac:dyDescent="0.25">
      <c r="A18" s="120" t="str">
        <f>VLOOKUP($R$10,Division3a,2,FALSE)</f>
        <v>472 De Mercatel 1</v>
      </c>
      <c r="B18" s="120" t="str">
        <f>VLOOKUP($S$10,Division3a,2,FALSE)</f>
        <v>432 Wetteren 2</v>
      </c>
      <c r="C18" s="4">
        <v>4</v>
      </c>
      <c r="D18" s="4" t="s">
        <v>74</v>
      </c>
      <c r="E18" s="4">
        <v>2</v>
      </c>
      <c r="G18" s="120" t="str">
        <f>VLOOKUP($R$10,Division3b,2,FALSE)</f>
        <v>209 The Belgian CC 2</v>
      </c>
      <c r="H18" s="120" t="str">
        <f>VLOOKUP($S$10,Division3b,2,FALSE)</f>
        <v>230 Leuven Centraal 2</v>
      </c>
      <c r="I18" s="4">
        <v>4</v>
      </c>
      <c r="J18" s="4" t="s">
        <v>74</v>
      </c>
      <c r="K18" s="4">
        <v>2</v>
      </c>
      <c r="M18" s="120" t="str">
        <f>VLOOKUP($R$10,Division3c,2,FALSE)</f>
        <v>703 Eisden/MSK-Dilsen 1</v>
      </c>
      <c r="N18" s="120" t="str">
        <f>VLOOKUP($S$10,Division3c,2,FALSE)</f>
        <v>230 Leuven Centraal 3</v>
      </c>
      <c r="O18" s="4">
        <v>4.5</v>
      </c>
      <c r="P18" s="4" t="s">
        <v>74</v>
      </c>
      <c r="Q18" s="4">
        <v>1.5</v>
      </c>
    </row>
    <row r="19" spans="1:17" ht="12" customHeight="1" x14ac:dyDescent="0.25">
      <c r="A19" s="120" t="str">
        <f>VLOOKUP($R$11,Division3a,2,FALSE)</f>
        <v>430 Landegem 1</v>
      </c>
      <c r="B19" s="120" t="str">
        <f>VLOOKUP($S$11,Division3a,2,FALSE)</f>
        <v>436 LSV-Chesspirant 1</v>
      </c>
      <c r="C19" s="4">
        <v>2.5</v>
      </c>
      <c r="D19" s="4" t="s">
        <v>74</v>
      </c>
      <c r="E19" s="4">
        <v>3.5</v>
      </c>
      <c r="G19" s="120" t="str">
        <f>VLOOKUP($R$11,Division3b,2,FALSE)</f>
        <v>239 Boitsfort 2</v>
      </c>
      <c r="H19" s="120" t="str">
        <f>VLOOKUP($S$11,Division3b,2,FALSE)</f>
        <v>909 Philippeville 1</v>
      </c>
      <c r="I19" s="4">
        <v>2.5</v>
      </c>
      <c r="J19" s="4" t="s">
        <v>74</v>
      </c>
      <c r="K19" s="4">
        <v>3.5</v>
      </c>
      <c r="M19" s="120" t="str">
        <f>VLOOKUP($R$11,Division3c,2,FALSE)</f>
        <v>618 Echiquier Mosan 1</v>
      </c>
      <c r="N19" s="120" t="str">
        <f>VLOOKUP($S$11,Division3c,2,FALSE)</f>
        <v>727 Midden-Limburg 1</v>
      </c>
      <c r="O19" s="4">
        <v>3</v>
      </c>
      <c r="P19" s="4" t="s">
        <v>74</v>
      </c>
      <c r="Q19" s="4">
        <v>3</v>
      </c>
    </row>
    <row r="20" spans="1:17" ht="12" customHeight="1" x14ac:dyDescent="0.25">
      <c r="A20" s="120" t="str">
        <f>VLOOKUP($R$12,Division3a,2,FALSE)</f>
        <v>425 Dendermonde 1</v>
      </c>
      <c r="B20" s="120" t="str">
        <f>VLOOKUP($S$12,Division3a,2,FALSE)</f>
        <v>465 SK Artevelde 1</v>
      </c>
      <c r="C20" s="4">
        <v>4</v>
      </c>
      <c r="D20" s="4" t="s">
        <v>74</v>
      </c>
      <c r="E20" s="4">
        <v>2</v>
      </c>
      <c r="G20" s="120" t="str">
        <f>VLOOKUP($R$12,Division3b,2,FALSE)</f>
        <v>548 Caissa Europe 1</v>
      </c>
      <c r="H20" s="120" t="str">
        <f>VLOOKUP($S$12,Division3b,2,FALSE)</f>
        <v>278 Pantin 1</v>
      </c>
      <c r="I20" s="4">
        <v>2</v>
      </c>
      <c r="J20" s="4" t="s">
        <v>74</v>
      </c>
      <c r="K20" s="4">
        <v>4</v>
      </c>
      <c r="M20" s="120" t="str">
        <f>VLOOKUP($R$12,Division3c,2,FALSE)</f>
        <v>135 Geel 1</v>
      </c>
      <c r="N20" s="120" t="str">
        <f>VLOOKUP($S$12,Division3c,2,FALSE)</f>
        <v>810 Marche en Famenne 1</v>
      </c>
      <c r="O20" s="4">
        <v>3</v>
      </c>
      <c r="P20" s="4" t="s">
        <v>74</v>
      </c>
      <c r="Q20" s="4">
        <v>3</v>
      </c>
    </row>
    <row r="21" spans="1:17" ht="12" customHeight="1" x14ac:dyDescent="0.25">
      <c r="A21" s="120" t="str">
        <f>VLOOKUP($R$13,Division3a,2,FALSE)</f>
        <v>301 KOSK Oostende 2</v>
      </c>
      <c r="B21" s="120" t="str">
        <f>VLOOKUP($S$13,Division3a,2,FALSE)</f>
        <v>302 KISK Ieper 1</v>
      </c>
      <c r="C21" s="4">
        <v>3</v>
      </c>
      <c r="D21" s="4" t="s">
        <v>74</v>
      </c>
      <c r="E21" s="4">
        <v>3</v>
      </c>
      <c r="G21" s="120" t="str">
        <f>VLOOKUP($R$13,Division3b,2,FALSE)</f>
        <v>401 KGSRL 4</v>
      </c>
      <c r="H21" s="120" t="str">
        <f>VLOOKUP($S$13,Division3b,2,FALSE)</f>
        <v>244 Brussels 1</v>
      </c>
      <c r="I21" s="4">
        <v>5</v>
      </c>
      <c r="J21" s="4" t="s">
        <v>74</v>
      </c>
      <c r="K21" s="4">
        <v>1</v>
      </c>
      <c r="M21" s="120" t="str">
        <f>VLOOKUP($R$13,Division3c,2,FALSE)</f>
        <v>226 Europchess 2</v>
      </c>
      <c r="N21" s="120" t="str">
        <f>VLOOKUP($S$13,Division3c,2,FALSE)</f>
        <v>607 KSK Rochade 3</v>
      </c>
      <c r="O21" s="4">
        <v>2.5</v>
      </c>
      <c r="P21" s="4" t="s">
        <v>74</v>
      </c>
      <c r="Q21" s="4">
        <v>3.5</v>
      </c>
    </row>
    <row r="22" spans="1:17" ht="12" customHeight="1" x14ac:dyDescent="0.25">
      <c r="A22" s="120"/>
      <c r="B22" s="120"/>
      <c r="D22" s="4"/>
      <c r="G22" s="120"/>
      <c r="H22" s="120"/>
      <c r="J22" s="4"/>
      <c r="M22" s="120"/>
      <c r="N22" s="120"/>
      <c r="P22" s="4"/>
    </row>
    <row r="23" spans="1:17" ht="12" customHeight="1" x14ac:dyDescent="0.25">
      <c r="A23" s="126" t="s">
        <v>6</v>
      </c>
      <c r="B23" s="120"/>
      <c r="D23" s="188"/>
      <c r="G23" s="126" t="s">
        <v>7</v>
      </c>
      <c r="H23" s="120"/>
      <c r="I23" s="188"/>
      <c r="J23" s="188"/>
      <c r="K23" s="188"/>
      <c r="M23" s="126" t="s">
        <v>8</v>
      </c>
      <c r="P23" s="188"/>
    </row>
    <row r="24" spans="1:17" ht="12" customHeight="1" x14ac:dyDescent="0.25">
      <c r="A24" s="120" t="str">
        <f>VLOOKUP($R$8,Division3d,2,FALSE)</f>
        <v>114 Mechelen 2</v>
      </c>
      <c r="B24" s="120" t="str">
        <f>VLOOKUP($S$8,Division3d,2,FALSE)</f>
        <v>132 SK Oude-God 1</v>
      </c>
      <c r="C24" s="4">
        <v>3.5</v>
      </c>
      <c r="D24" s="4" t="s">
        <v>74</v>
      </c>
      <c r="E24" s="4">
        <v>2.5</v>
      </c>
      <c r="G24" s="120" t="str">
        <f>VLOOKUP($R$8,Division4a,2,FALSE)</f>
        <v>601 CRELEL Liège 3</v>
      </c>
      <c r="H24" s="120" t="str">
        <f>VLOOKUP($S$8,Division4a,2,FALSE)</f>
        <v>514 Montigny-Fontaine 2</v>
      </c>
      <c r="I24" s="4">
        <v>4</v>
      </c>
      <c r="J24" s="4" t="s">
        <v>74</v>
      </c>
      <c r="K24" s="4">
        <v>0</v>
      </c>
      <c r="M24" s="120" t="str">
        <f>VLOOKUP($R$8,Division4b,2,FALSE)</f>
        <v>114 Mechelen 3</v>
      </c>
      <c r="N24" s="120" t="str">
        <f>VLOOKUP($S$8,Division4b,2,FALSE)</f>
        <v>124 Deurne 2</v>
      </c>
      <c r="O24" s="4">
        <v>1</v>
      </c>
      <c r="P24" s="4" t="s">
        <v>74</v>
      </c>
      <c r="Q24" s="4">
        <v>3</v>
      </c>
    </row>
    <row r="25" spans="1:17" ht="12" customHeight="1" x14ac:dyDescent="0.25">
      <c r="A25" s="120" t="str">
        <f>VLOOKUP($R$9,Division3d,2,FALSE)</f>
        <v>143 Boey Temse 2</v>
      </c>
      <c r="B25" s="120" t="str">
        <f>VLOOKUP($S$9,Division3d,2,FALSE)</f>
        <v>174 Brasschaat 3</v>
      </c>
      <c r="C25" s="4">
        <v>5</v>
      </c>
      <c r="D25" s="4" t="s">
        <v>74</v>
      </c>
      <c r="E25" s="4">
        <v>1</v>
      </c>
      <c r="G25" s="120" t="str">
        <f>VLOOKUP($R$9,Division4a,2,FALSE)</f>
        <v>902 CE Sambrevillois 1</v>
      </c>
      <c r="H25" s="120" t="str">
        <f>VLOOKUP($S$9,Division4a,2,FALSE)</f>
        <v>228 Dworp 2</v>
      </c>
      <c r="I25" s="4">
        <v>2</v>
      </c>
      <c r="J25" s="4" t="s">
        <v>74</v>
      </c>
      <c r="K25" s="4">
        <v>2</v>
      </c>
      <c r="M25" s="120" t="str">
        <f>VLOOKUP($R$9,Division4b,2,FALSE)</f>
        <v>240 SCRR 1</v>
      </c>
      <c r="N25" s="120" t="str">
        <f>VLOOKUP($S$9,Division4b,2,FALSE)</f>
        <v>174 Brasschaat 4</v>
      </c>
      <c r="O25" s="4">
        <v>1</v>
      </c>
      <c r="P25" s="4" t="s">
        <v>74</v>
      </c>
      <c r="Q25" s="4">
        <v>3</v>
      </c>
    </row>
    <row r="26" spans="1:17" ht="12" customHeight="1" x14ac:dyDescent="0.25">
      <c r="A26" s="120" t="str">
        <f>VLOOKUP($R$10,Division3d,2,FALSE)</f>
        <v>109 Borgerhout 2</v>
      </c>
      <c r="B26" s="120" t="str">
        <f>VLOOKUP($S$10,Division3d,2,FALSE)</f>
        <v>410 St.-Niklaas 1</v>
      </c>
      <c r="C26" s="4">
        <v>3</v>
      </c>
      <c r="D26" s="4" t="s">
        <v>74</v>
      </c>
      <c r="E26" s="4">
        <v>3</v>
      </c>
      <c r="G26" s="120" t="str">
        <f>VLOOKUP($R$10,Division4a,2,FALSE)</f>
        <v>952 Wavre 2</v>
      </c>
      <c r="H26" s="120" t="str">
        <f>VLOOKUP($S$10,Division4a,2,FALSE)</f>
        <v>548 Caissa Europe 2</v>
      </c>
      <c r="I26" s="4">
        <v>3.5</v>
      </c>
      <c r="J26" s="4" t="s">
        <v>74</v>
      </c>
      <c r="K26" s="4">
        <v>0.5</v>
      </c>
      <c r="M26" s="120" t="str">
        <f>VLOOKUP($R$10,Division4b,2,FALSE)</f>
        <v>109 Borgerhout 3</v>
      </c>
      <c r="N26" s="120" t="str">
        <f>VLOOKUP($S$10,Division4b,2,FALSE)</f>
        <v>121 Turnhout 1</v>
      </c>
      <c r="O26" s="4">
        <v>1</v>
      </c>
      <c r="P26" s="4" t="s">
        <v>74</v>
      </c>
      <c r="Q26" s="4">
        <v>3</v>
      </c>
    </row>
    <row r="27" spans="1:17" ht="12" customHeight="1" x14ac:dyDescent="0.25">
      <c r="A27" s="120" t="str">
        <f>VLOOKUP($R$11,Division3d,2,FALSE)</f>
        <v>260 Kapelle o/d Bos 1</v>
      </c>
      <c r="B27" s="120" t="str">
        <f>VLOOKUP($S$11,Division3d,2,FALSE)</f>
        <v>401 KGSRL 5</v>
      </c>
      <c r="C27" s="4">
        <v>1.5</v>
      </c>
      <c r="D27" s="4" t="s">
        <v>74</v>
      </c>
      <c r="E27" s="4">
        <v>4.5</v>
      </c>
      <c r="G27" s="120" t="str">
        <f>VLOOKUP($R$11,Division4a,2,FALSE)</f>
        <v>525 CELB Anderlues 1</v>
      </c>
      <c r="H27" s="120" t="str">
        <f>VLOOKUP($S$11,Division4a,2,FALSE)</f>
        <v>511 Echiquier Centre 1</v>
      </c>
      <c r="I27" s="4">
        <v>2</v>
      </c>
      <c r="J27" s="4" t="s">
        <v>74</v>
      </c>
      <c r="K27" s="4">
        <v>2</v>
      </c>
      <c r="M27" s="120" t="str">
        <f>VLOOKUP($R$11,Division4b,2,FALSE)</f>
        <v>201 CREB Bruxelles 2</v>
      </c>
      <c r="N27" s="120" t="str">
        <f>VLOOKUP($S$11,Division4b,2,FALSE)</f>
        <v>410 St.-Niklaas 2</v>
      </c>
      <c r="O27" s="4">
        <v>2.5</v>
      </c>
      <c r="P27" s="4" t="s">
        <v>74</v>
      </c>
      <c r="Q27" s="4">
        <v>1.5</v>
      </c>
    </row>
    <row r="28" spans="1:17" ht="12" customHeight="1" x14ac:dyDescent="0.25">
      <c r="A28" s="120" t="str">
        <f>VLOOKUP($R$12,Division3d,2,FALSE)</f>
        <v>401 KGSRL 6</v>
      </c>
      <c r="B28" s="120" t="str">
        <f>VLOOKUP($S$12,Division3d,2,FALSE)</f>
        <v>166 TSM Mechelen 2</v>
      </c>
      <c r="C28" s="4">
        <v>4.5</v>
      </c>
      <c r="D28" s="4" t="s">
        <v>74</v>
      </c>
      <c r="E28" s="4">
        <v>1.5</v>
      </c>
      <c r="G28" s="120" t="str">
        <f>VLOOKUP($R$12,Division4a,2,FALSE)</f>
        <v>961 Braine Echecs 1</v>
      </c>
      <c r="H28" s="120" t="str">
        <f>VLOOKUP($S$12,Division4a,2,FALSE)</f>
        <v>278 Pantin 2</v>
      </c>
      <c r="I28" s="4">
        <v>4</v>
      </c>
      <c r="J28" s="4" t="s">
        <v>74</v>
      </c>
      <c r="K28" s="4">
        <v>0</v>
      </c>
      <c r="M28" s="120" t="str">
        <f>VLOOKUP($R$12,Division4b,2,FALSE)</f>
        <v>130 Moretus Hoboken 1</v>
      </c>
      <c r="N28" s="120" t="str">
        <f>VLOOKUP($S$12,Division4b,2,FALSE)</f>
        <v>278 Pantin 3</v>
      </c>
      <c r="O28" s="4">
        <v>1</v>
      </c>
      <c r="P28" s="4" t="s">
        <v>74</v>
      </c>
      <c r="Q28" s="4">
        <v>3</v>
      </c>
    </row>
    <row r="29" spans="1:17" ht="12" customHeight="1" x14ac:dyDescent="0.25">
      <c r="A29" s="120" t="str">
        <f>VLOOKUP($R$13,Division3d,2,FALSE)</f>
        <v>128 Beveren 1</v>
      </c>
      <c r="B29" s="120" t="str">
        <f>VLOOKUP($S$13,Division3d,2,FALSE)</f>
        <v>101 KASK 1</v>
      </c>
      <c r="C29" s="4">
        <v>2</v>
      </c>
      <c r="D29" s="4" t="s">
        <v>74</v>
      </c>
      <c r="E29" s="4">
        <v>4</v>
      </c>
      <c r="G29" s="120" t="str">
        <f>VLOOKUP($R$13,Division4a,2,FALSE)</f>
        <v>551 HCC Jurbise 1</v>
      </c>
      <c r="H29" s="120" t="str">
        <f>VLOOKUP($S$13,Division4a,2,FALSE)</f>
        <v>901 Namur Echecs 3</v>
      </c>
      <c r="I29" s="4">
        <v>1</v>
      </c>
      <c r="J29" s="4" t="s">
        <v>74</v>
      </c>
      <c r="K29" s="4">
        <v>3</v>
      </c>
      <c r="M29" s="120" t="str">
        <f>VLOOKUP($R$13,Division4b,2,FALSE)</f>
        <v>226 Europchess 3</v>
      </c>
      <c r="N29" s="120" t="str">
        <f>VLOOKUP($S$13,Division4b,2,FALSE)</f>
        <v>101 KASK 2</v>
      </c>
      <c r="O29" s="4">
        <v>3.5</v>
      </c>
      <c r="P29" s="4" t="s">
        <v>74</v>
      </c>
      <c r="Q29" s="4">
        <v>0.5</v>
      </c>
    </row>
    <row r="30" spans="1:17" ht="12" customHeight="1" x14ac:dyDescent="0.25">
      <c r="A30" s="120"/>
      <c r="B30" s="120"/>
      <c r="D30" s="4"/>
      <c r="G30" s="120"/>
      <c r="H30" s="120"/>
      <c r="J30" s="4"/>
      <c r="M30" s="120"/>
      <c r="N30" s="120"/>
      <c r="P30" s="4"/>
    </row>
    <row r="31" spans="1:17" ht="12" customHeight="1" x14ac:dyDescent="0.25">
      <c r="A31" s="126" t="s">
        <v>9</v>
      </c>
      <c r="B31" s="120"/>
      <c r="D31" s="188"/>
      <c r="G31" s="126" t="s">
        <v>10</v>
      </c>
      <c r="H31" s="120"/>
      <c r="I31" s="188"/>
      <c r="J31" s="188"/>
      <c r="K31" s="188"/>
      <c r="M31" s="126" t="s">
        <v>11</v>
      </c>
      <c r="N31" s="120"/>
      <c r="P31" s="188"/>
    </row>
    <row r="32" spans="1:17" ht="12" customHeight="1" x14ac:dyDescent="0.25">
      <c r="A32" s="120" t="str">
        <f>VLOOKUP($R$8,Division4c,2,FALSE)</f>
        <v>417 Pion-Aalst 1</v>
      </c>
      <c r="B32" s="120" t="str">
        <f>VLOOKUP($S$8,Division4c,2,FALSE)</f>
        <v>401 KGSRL 7</v>
      </c>
      <c r="C32" s="4">
        <v>3</v>
      </c>
      <c r="D32" s="4" t="s">
        <v>74</v>
      </c>
      <c r="E32" s="4">
        <v>1</v>
      </c>
      <c r="G32" s="120" t="str">
        <f>VLOOKUP($R$8,Division4d,2,FALSE)</f>
        <v>307 Bredene 1</v>
      </c>
      <c r="H32" s="120" t="str">
        <f>VLOOKUP($S$8,Division4d,2,FALSE)</f>
        <v>302 KISK Ieper 3</v>
      </c>
      <c r="I32" s="4">
        <v>4</v>
      </c>
      <c r="J32" s="4" t="s">
        <v>74</v>
      </c>
      <c r="K32" s="4">
        <v>0</v>
      </c>
      <c r="M32" s="120" t="str">
        <f>VLOOKUP($R$8,Division4e,2,FALSE)</f>
        <v>114 Mechelen 4</v>
      </c>
      <c r="N32" s="120" t="str">
        <f>VLOOKUP($S$8,Division4e,2,FALSE)</f>
        <v>124 Deurne 3</v>
      </c>
      <c r="O32" s="4">
        <v>2</v>
      </c>
      <c r="P32" s="4" t="s">
        <v>74</v>
      </c>
      <c r="Q32" s="4">
        <v>2</v>
      </c>
    </row>
    <row r="33" spans="1:17" ht="12" customHeight="1" x14ac:dyDescent="0.25">
      <c r="A33" s="120" t="str">
        <f>VLOOKUP($R$9,Division4c,2,FALSE)</f>
        <v>418 Geraardsbergen 1</v>
      </c>
      <c r="B33" s="120" t="str">
        <f>VLOOKUP($S$9,Division4c,2,FALSE)</f>
        <v>228 Dworp 3</v>
      </c>
      <c r="C33" s="4">
        <v>4</v>
      </c>
      <c r="D33" s="4" t="s">
        <v>74</v>
      </c>
      <c r="E33" s="4">
        <v>0</v>
      </c>
      <c r="G33" s="120" t="str">
        <f>VLOOKUP($R$9,Division4d,2,FALSE)</f>
        <v>340 Izegem 1</v>
      </c>
      <c r="H33" s="120" t="str">
        <f>VLOOKUP($S$9,Division4d,2,FALSE)</f>
        <v>313 KWSLE Waregem 2</v>
      </c>
      <c r="I33" s="4">
        <v>3.5</v>
      </c>
      <c r="J33" s="4" t="s">
        <v>74</v>
      </c>
      <c r="K33" s="4">
        <v>0.5</v>
      </c>
      <c r="M33" s="120" t="str">
        <f>VLOOKUP($R$9,Division4e,2,FALSE)</f>
        <v>121 Turnhout 3</v>
      </c>
      <c r="N33" s="120" t="str">
        <f>VLOOKUP($S$9,Division4e,2,FALSE)</f>
        <v>174 Brasschaat 5</v>
      </c>
      <c r="O33" s="4">
        <v>3.5</v>
      </c>
      <c r="P33" s="4" t="s">
        <v>74</v>
      </c>
      <c r="Q33" s="4">
        <v>0.5</v>
      </c>
    </row>
    <row r="34" spans="1:17" ht="12" customHeight="1" x14ac:dyDescent="0.25">
      <c r="A34" s="120" t="str">
        <f>VLOOKUP($R$10,Division4c,2,FALSE)</f>
        <v>460 Oudenaarde 1</v>
      </c>
      <c r="B34" s="120" t="str">
        <f>VLOOKUP($S$10,Division4c,2,FALSE)</f>
        <v>432 Wetteren 3</v>
      </c>
      <c r="C34" s="4">
        <v>2</v>
      </c>
      <c r="D34" s="4" t="s">
        <v>74</v>
      </c>
      <c r="E34" s="4">
        <v>2</v>
      </c>
      <c r="G34" s="120" t="str">
        <f>VLOOKUP($R$10,Division4d,2,FALSE)</f>
        <v>475 Rapid Aalter 1</v>
      </c>
      <c r="H34" s="120" t="str">
        <f>VLOOKUP($S$10,Division4d,2,FALSE)</f>
        <v>401 KGSRL 8</v>
      </c>
      <c r="I34" s="4">
        <v>2.5</v>
      </c>
      <c r="J34" s="4" t="s">
        <v>74</v>
      </c>
      <c r="K34" s="4">
        <v>1.5</v>
      </c>
      <c r="M34" s="120" t="str">
        <f>VLOOKUP($R$10,Division4e,2,FALSE)</f>
        <v>194 ChessLooks Lier 1</v>
      </c>
      <c r="N34" s="120" t="str">
        <f>VLOOKUP($S$10,Division4e,2,FALSE)</f>
        <v>121 Turnhout 2</v>
      </c>
      <c r="O34" s="4">
        <v>1</v>
      </c>
      <c r="P34" s="4" t="s">
        <v>74</v>
      </c>
      <c r="Q34" s="4">
        <v>3</v>
      </c>
    </row>
    <row r="35" spans="1:17" ht="12" customHeight="1" x14ac:dyDescent="0.25">
      <c r="A35" s="120" t="str">
        <f>VLOOKUP($R$11,Division4c,2,FALSE)</f>
        <v>261 Opwijk 2</v>
      </c>
      <c r="B35" s="120" t="str">
        <f>VLOOKUP($S$11,Division4c,2,FALSE)</f>
        <v>436 LSV-Chesspirant 2</v>
      </c>
      <c r="C35" s="4">
        <v>1</v>
      </c>
      <c r="D35" s="4" t="s">
        <v>74</v>
      </c>
      <c r="E35" s="4">
        <v>3</v>
      </c>
      <c r="G35" s="120" t="str">
        <f>VLOOKUP($R$11,Division4d,2,FALSE)</f>
        <v>430 Landegem 2</v>
      </c>
      <c r="H35" s="120" t="str">
        <f>VLOOKUP($S$11,Division4d,2,FALSE)</f>
        <v>309 KRST Roeselare 2</v>
      </c>
      <c r="I35" s="4">
        <v>3</v>
      </c>
      <c r="J35" s="4" t="s">
        <v>74</v>
      </c>
      <c r="K35" s="4">
        <v>1</v>
      </c>
      <c r="M35" s="120" t="str">
        <f>VLOOKUP($R$11,Division4e,2,FALSE)</f>
        <v>162 Molse SC 1</v>
      </c>
      <c r="N35" s="120" t="str">
        <f>VLOOKUP($S$11,Division4e,2,FALSE)</f>
        <v>132 SK Oude-God 2</v>
      </c>
      <c r="O35" s="4">
        <v>2</v>
      </c>
      <c r="P35" s="4" t="s">
        <v>74</v>
      </c>
      <c r="Q35" s="4">
        <v>2</v>
      </c>
    </row>
    <row r="36" spans="1:17" ht="12" customHeight="1" x14ac:dyDescent="0.25">
      <c r="A36" s="120" t="str">
        <f>VLOOKUP($R$12,Division4c,2,FALSE)</f>
        <v>471 Wachtebeke 3</v>
      </c>
      <c r="B36" s="120" t="str">
        <f>VLOOKUP($S$12,Division4c,2,FALSE)</f>
        <v>278 Pantin 4</v>
      </c>
      <c r="C36" s="4">
        <v>2.5</v>
      </c>
      <c r="D36" s="4" t="s">
        <v>74</v>
      </c>
      <c r="E36" s="4">
        <v>1.5</v>
      </c>
      <c r="G36" s="120" t="str">
        <f>VLOOKUP($R$12,Division4d,2,FALSE)</f>
        <v>301 KOSK Oostende 3</v>
      </c>
      <c r="H36" s="120" t="str">
        <f>VLOOKUP($S$12,Division4d,2,FALSE)</f>
        <v>521 Tournai 1</v>
      </c>
      <c r="I36" s="4">
        <v>0</v>
      </c>
      <c r="J36" s="4" t="s">
        <v>74</v>
      </c>
      <c r="K36" s="4">
        <v>4</v>
      </c>
      <c r="M36" s="120" t="str">
        <f>VLOOKUP($R$12,Division4e,2,FALSE)</f>
        <v>231 DT Leuven 2</v>
      </c>
      <c r="N36" s="120" t="str">
        <f>VLOOKUP($S$12,Division4e,2,FALSE)</f>
        <v>278 Pantin 5</v>
      </c>
      <c r="O36" s="4">
        <v>2</v>
      </c>
      <c r="P36" s="4" t="s">
        <v>74</v>
      </c>
      <c r="Q36" s="4">
        <v>2</v>
      </c>
    </row>
    <row r="37" spans="1:17" ht="12" customHeight="1" x14ac:dyDescent="0.25">
      <c r="A37" s="120" t="str">
        <f>VLOOKUP($R$13,Division4c,2,FALSE)</f>
        <v>462 Zottegem 2</v>
      </c>
      <c r="B37" s="120" t="str">
        <f>VLOOKUP($S$13,Division4c,2,FALSE)</f>
        <v>244 Brussels 3</v>
      </c>
      <c r="C37" s="4">
        <v>1</v>
      </c>
      <c r="D37" s="4" t="s">
        <v>74</v>
      </c>
      <c r="E37" s="4">
        <v>3</v>
      </c>
      <c r="G37" s="120" t="str">
        <f>VLOOKUP($R$13,Division4d,2,FALSE)</f>
        <v>304 Tielt 1</v>
      </c>
      <c r="H37" s="120" t="str">
        <f>VLOOKUP($S$13,Division4d,2,FALSE)</f>
        <v>302 KISK Ieper 2</v>
      </c>
      <c r="I37" s="4">
        <v>2.5</v>
      </c>
      <c r="J37" s="4" t="s">
        <v>74</v>
      </c>
      <c r="K37" s="4">
        <v>1.5</v>
      </c>
      <c r="M37" s="120" t="str">
        <f>VLOOKUP($R$13,Division4e,2,FALSE)</f>
        <v>176 Westerlo 2</v>
      </c>
      <c r="N37" s="120" t="str">
        <f>VLOOKUP($S$13,Division4e,2,FALSE)</f>
        <v>713 Leopoldsburg 1</v>
      </c>
      <c r="O37" s="4">
        <v>1.5</v>
      </c>
      <c r="P37" s="4" t="s">
        <v>74</v>
      </c>
      <c r="Q37" s="4">
        <v>2.5</v>
      </c>
    </row>
    <row r="38" spans="1:17" ht="12" customHeight="1" x14ac:dyDescent="0.25">
      <c r="A38" s="120"/>
      <c r="B38" s="120"/>
      <c r="D38" s="4"/>
      <c r="G38" s="120"/>
      <c r="H38" s="120"/>
      <c r="J38" s="4"/>
      <c r="M38" s="120"/>
      <c r="N38" s="120"/>
      <c r="P38" s="4"/>
    </row>
    <row r="39" spans="1:17" ht="12" customHeight="1" x14ac:dyDescent="0.25">
      <c r="A39" s="126" t="s">
        <v>12</v>
      </c>
      <c r="B39" s="120"/>
      <c r="D39" s="188"/>
      <c r="G39" s="126" t="s">
        <v>13</v>
      </c>
      <c r="H39" s="120"/>
      <c r="I39" s="188"/>
      <c r="J39" s="188"/>
      <c r="K39" s="188"/>
      <c r="M39" s="126" t="s">
        <v>14</v>
      </c>
      <c r="N39" s="120"/>
      <c r="P39" s="188"/>
    </row>
    <row r="40" spans="1:17" ht="12" customHeight="1" x14ac:dyDescent="0.25">
      <c r="A40" s="120" t="str">
        <f>VLOOKUP($R$8,Division4f,2,FALSE)</f>
        <v>417 Pion-Aalst 2</v>
      </c>
      <c r="B40" s="120" t="str">
        <f>VLOOKUP($S$8,Division4f,2,FALSE)</f>
        <v>422 MSV 1</v>
      </c>
      <c r="C40" s="4">
        <v>2.5</v>
      </c>
      <c r="D40" s="4" t="s">
        <v>74</v>
      </c>
      <c r="E40" s="4">
        <v>1.5</v>
      </c>
      <c r="G40" s="120" t="str">
        <f>VLOOKUP($R$8,Division4g,2,FALSE)</f>
        <v>601 CRELEL Liège 4</v>
      </c>
      <c r="H40" s="120" t="str">
        <f>VLOOKUP($S$8,Division4g,2,FALSE)</f>
        <v>244 Brussels 4</v>
      </c>
      <c r="I40" s="4">
        <v>3</v>
      </c>
      <c r="J40" s="4" t="s">
        <v>74</v>
      </c>
      <c r="K40" s="4">
        <v>1</v>
      </c>
      <c r="M40" s="120" t="str">
        <f>VLOOKUP($R$8,Division4h,2,FALSE)</f>
        <v>601 CRELEL Liège 6</v>
      </c>
      <c r="N40" s="120" t="str">
        <f>VLOOKUP($S$8,Division4h,2,FALSE)</f>
        <v>604 KSK47-Eynatten 3</v>
      </c>
      <c r="O40" s="4">
        <v>3</v>
      </c>
      <c r="P40" s="4" t="s">
        <v>74</v>
      </c>
      <c r="Q40" s="4">
        <v>1</v>
      </c>
    </row>
    <row r="41" spans="1:17" ht="12" customHeight="1" x14ac:dyDescent="0.25">
      <c r="A41" s="120" t="str">
        <f>VLOOKUP($R$9,Division4f,2,FALSE)</f>
        <v>402 Jean Jaures Gent 2</v>
      </c>
      <c r="B41" s="120" t="str">
        <f>VLOOKUP($S$9,Division4f,2,FALSE)</f>
        <v>438 Deinze 1</v>
      </c>
      <c r="C41" s="4">
        <v>4</v>
      </c>
      <c r="D41" s="4" t="s">
        <v>74</v>
      </c>
      <c r="E41" s="4">
        <v>0</v>
      </c>
      <c r="G41" s="120" t="str">
        <f>VLOOKUP($R$9,Division4g,2,FALSE)</f>
        <v>601 CRELEL Liège 5</v>
      </c>
      <c r="H41" s="120" t="str">
        <f>VLOOKUP($S$9,Division4g,2,FALSE)</f>
        <v>229 Woluwe 1</v>
      </c>
      <c r="I41" s="4">
        <v>2</v>
      </c>
      <c r="J41" s="4" t="s">
        <v>74</v>
      </c>
      <c r="K41" s="4">
        <v>2</v>
      </c>
      <c r="M41" s="120" t="str">
        <f>VLOOKUP($R$9,Division4h,2,FALSE)</f>
        <v>601 CRELEL Liège 7</v>
      </c>
      <c r="N41" s="120" t="str">
        <f>VLOOKUP($S$9,Division4h,2,FALSE)</f>
        <v>712 Landen 1</v>
      </c>
      <c r="O41" s="4">
        <v>2.5</v>
      </c>
      <c r="P41" s="4" t="s">
        <v>74</v>
      </c>
      <c r="Q41" s="4">
        <v>1.5</v>
      </c>
    </row>
    <row r="42" spans="1:17" ht="12" customHeight="1" x14ac:dyDescent="0.25">
      <c r="A42" s="120" t="str">
        <f>VLOOKUP($R$10,Division4f,2,FALSE)</f>
        <v>472 De Mercatel 2</v>
      </c>
      <c r="B42" s="120" t="str">
        <f>VLOOKUP($S$10,Division4f,2,FALSE)</f>
        <v>432 Wetteren 4</v>
      </c>
      <c r="C42" s="4">
        <v>2</v>
      </c>
      <c r="D42" s="4" t="s">
        <v>74</v>
      </c>
      <c r="E42" s="4">
        <v>2</v>
      </c>
      <c r="G42" s="120" t="str">
        <f>VLOOKUP($R$10,Division4g,2,FALSE)</f>
        <v>952 Wavre 3</v>
      </c>
      <c r="H42" s="120" t="str">
        <f>VLOOKUP($S$10,Division4g,2,FALSE)</f>
        <v>207 2 Fous Diogène 1</v>
      </c>
      <c r="I42" s="4">
        <v>2</v>
      </c>
      <c r="J42" s="4" t="s">
        <v>74</v>
      </c>
      <c r="K42" s="4">
        <v>2</v>
      </c>
      <c r="M42" s="120" t="str">
        <f>VLOOKUP($R$10,Division4h,2,FALSE)</f>
        <v>621 TAL 3</v>
      </c>
      <c r="N42" s="120" t="str">
        <f>VLOOKUP($S$10,Division4h,2,FALSE)</f>
        <v>714 Pelt 1</v>
      </c>
      <c r="O42" s="4">
        <v>2</v>
      </c>
      <c r="P42" s="4" t="s">
        <v>74</v>
      </c>
      <c r="Q42" s="4">
        <v>2</v>
      </c>
    </row>
    <row r="43" spans="1:17" ht="12" customHeight="1" x14ac:dyDescent="0.25">
      <c r="A43" s="120" t="str">
        <f>VLOOKUP($R$11,Division4f,2,FALSE)</f>
        <v>430 Landegem 3</v>
      </c>
      <c r="B43" s="120" t="str">
        <f>VLOOKUP($S$11,Division4f,2,FALSE)</f>
        <v>401 KGSRL 10</v>
      </c>
      <c r="C43" s="4">
        <v>2</v>
      </c>
      <c r="D43" s="4" t="s">
        <v>74</v>
      </c>
      <c r="E43" s="4">
        <v>2</v>
      </c>
      <c r="G43" s="120" t="str">
        <f>VLOOKUP($R$11,Division4g,2,FALSE)</f>
        <v>239 Boitsfort 3</v>
      </c>
      <c r="H43" s="120" t="str">
        <f>VLOOKUP($S$11,Division4g,2,FALSE)</f>
        <v>511 Echiquier Centre 2</v>
      </c>
      <c r="I43" s="4">
        <v>4</v>
      </c>
      <c r="J43" s="4" t="s">
        <v>74</v>
      </c>
      <c r="K43" s="4">
        <v>0</v>
      </c>
      <c r="M43" s="120" t="str">
        <f>VLOOKUP($R$11,Division4h,2,FALSE)</f>
        <v>622 Herve 1</v>
      </c>
      <c r="N43" s="120" t="str">
        <f>VLOOKUP($S$11,Division4h,2,FALSE)</f>
        <v>727 Midden-Limburg 2</v>
      </c>
      <c r="O43" s="4">
        <v>2.5</v>
      </c>
      <c r="P43" s="4" t="s">
        <v>74</v>
      </c>
      <c r="Q43" s="4">
        <v>1.5</v>
      </c>
    </row>
    <row r="44" spans="1:17" ht="12" customHeight="1" x14ac:dyDescent="0.25">
      <c r="A44" s="120" t="str">
        <f>VLOOKUP($R$12,Division4f,2,FALSE)</f>
        <v>471 Wachtebeke 4</v>
      </c>
      <c r="B44" s="120" t="str">
        <f>VLOOKUP($S$12,Division4f,2,FALSE)</f>
        <v>465 SK Artevelde 2</v>
      </c>
      <c r="C44" s="4">
        <v>0</v>
      </c>
      <c r="D44" s="4" t="s">
        <v>74</v>
      </c>
      <c r="E44" s="4">
        <v>4</v>
      </c>
      <c r="G44" s="120" t="str">
        <f>VLOOKUP($R$12,Division4g,2,FALSE)</f>
        <v>231 DT Leuven 3</v>
      </c>
      <c r="H44" s="120" t="str">
        <f>VLOOKUP($S$12,Division4g,2,FALSE)</f>
        <v>278 Pantin 6</v>
      </c>
      <c r="I44" s="4">
        <v>0</v>
      </c>
      <c r="J44" s="4" t="s">
        <v>74</v>
      </c>
      <c r="K44" s="4">
        <v>4</v>
      </c>
      <c r="M44" s="120" t="str">
        <f>VLOOKUP($R$12,Division4h,2,FALSE)</f>
        <v>627 SF Wirtzfeld 3</v>
      </c>
      <c r="N44" s="120" t="str">
        <f>VLOOKUP($S$12,Division4h,2,FALSE)</f>
        <v>607 KSK Rochade 5</v>
      </c>
      <c r="O44" s="4">
        <v>4</v>
      </c>
      <c r="P44" s="4" t="s">
        <v>74</v>
      </c>
      <c r="Q44" s="4">
        <v>0</v>
      </c>
    </row>
    <row r="45" spans="1:17" ht="12" customHeight="1" x14ac:dyDescent="0.25">
      <c r="A45" s="120" t="str">
        <f>VLOOKUP($R$13,Division4f,2,FALSE)</f>
        <v>404 Drie Torens Gent 1</v>
      </c>
      <c r="B45" s="120" t="str">
        <f>VLOOKUP($S$13,Division4f,2,FALSE)</f>
        <v>401 KGSRL 9</v>
      </c>
      <c r="C45" s="4">
        <v>2</v>
      </c>
      <c r="D45" s="4" t="s">
        <v>74</v>
      </c>
      <c r="E45" s="4">
        <v>2</v>
      </c>
      <c r="G45" s="120" t="str">
        <f>VLOOKUP($R$13,Division4g,2,FALSE)</f>
        <v>226 Europchess 4</v>
      </c>
      <c r="H45" s="120" t="str">
        <f>VLOOKUP($S$13,Division4g,2,FALSE)</f>
        <v>901 Namur Echecs 4</v>
      </c>
      <c r="I45" s="4">
        <v>3.5</v>
      </c>
      <c r="J45" s="4" t="s">
        <v>74</v>
      </c>
      <c r="K45" s="4">
        <v>0.5</v>
      </c>
      <c r="M45" s="120" t="str">
        <f>VLOOKUP($R$13,Division4h,2,FALSE)</f>
        <v>604 KSK47-Eynatten 2</v>
      </c>
      <c r="N45" s="120" t="str">
        <f>VLOOKUP($S$13,Division4h,2,FALSE)</f>
        <v>607 KSK Rochade 4</v>
      </c>
      <c r="O45" s="4">
        <v>2</v>
      </c>
      <c r="P45" s="4" t="s">
        <v>74</v>
      </c>
      <c r="Q45" s="4">
        <v>2</v>
      </c>
    </row>
    <row r="46" spans="1:17" ht="12" customHeight="1" x14ac:dyDescent="0.25">
      <c r="A46" s="120"/>
      <c r="B46" s="120"/>
      <c r="D46" s="4"/>
      <c r="G46" s="120"/>
      <c r="H46" s="120"/>
      <c r="J46" s="4"/>
      <c r="M46" s="120"/>
      <c r="N46" s="120"/>
      <c r="P46" s="4"/>
    </row>
    <row r="47" spans="1:17" ht="12" customHeight="1" x14ac:dyDescent="0.25">
      <c r="A47" s="126" t="s">
        <v>15</v>
      </c>
      <c r="B47" s="120"/>
      <c r="D47" s="188"/>
      <c r="G47" s="126" t="s">
        <v>16</v>
      </c>
      <c r="H47" s="120"/>
      <c r="I47" s="188"/>
      <c r="J47" s="188"/>
      <c r="K47" s="188"/>
      <c r="M47" s="126" t="s">
        <v>17</v>
      </c>
      <c r="N47" s="120"/>
      <c r="P47" s="188"/>
    </row>
    <row r="48" spans="1:17" ht="12" customHeight="1" x14ac:dyDescent="0.25">
      <c r="A48" s="120" t="str">
        <f>VLOOKUP($R$8,Division5a,2,FALSE)</f>
        <v>902 CE Sambrevillois 2</v>
      </c>
      <c r="B48" s="120" t="str">
        <f>VLOOKUP($S$8,Division5a,2,FALSE)</f>
        <v>901 Namur Echecs 6</v>
      </c>
      <c r="C48" s="4">
        <v>4</v>
      </c>
      <c r="D48" s="4" t="s">
        <v>74</v>
      </c>
      <c r="E48" s="4">
        <v>0</v>
      </c>
      <c r="G48" s="120" t="str">
        <f>VLOOKUP($R$8,Division5b,2,FALSE)</f>
        <v>114 Mechelen 5</v>
      </c>
      <c r="H48" s="120" t="str">
        <f>VLOOKUP($S$8,Division5b,2,FALSE)</f>
        <v>000 Bye 5B</v>
      </c>
      <c r="J48" s="4" t="s">
        <v>74</v>
      </c>
      <c r="M48" s="120" t="str">
        <f>VLOOKUP($R$8,Division5c,2,FALSE)</f>
        <v>541 Leuze-en-Hainaut 2</v>
      </c>
      <c r="N48" s="120" t="str">
        <f>VLOOKUP($S$8,Division5c,2,FALSE)</f>
        <v>422 MSV 2</v>
      </c>
      <c r="O48" s="4">
        <v>4</v>
      </c>
      <c r="P48" s="4" t="s">
        <v>74</v>
      </c>
      <c r="Q48" s="4">
        <v>0</v>
      </c>
    </row>
    <row r="49" spans="1:17" ht="12" customHeight="1" x14ac:dyDescent="0.25">
      <c r="A49" s="120" t="str">
        <f>VLOOKUP($R$9,Division5a,2,FALSE)</f>
        <v>601 CRELEL Liège 8</v>
      </c>
      <c r="B49" s="120" t="str">
        <f>VLOOKUP($S$9,Division5a,2,FALSE)</f>
        <v>712 Landen 2</v>
      </c>
      <c r="C49" s="4">
        <v>1</v>
      </c>
      <c r="D49" s="4" t="s">
        <v>74</v>
      </c>
      <c r="E49" s="4">
        <v>3</v>
      </c>
      <c r="G49" s="120" t="str">
        <f>VLOOKUP($R$9,Division5b,2,FALSE)</f>
        <v>143 Boey Temse 3</v>
      </c>
      <c r="H49" s="120" t="str">
        <f>VLOOKUP($S$9,Division5b,2,FALSE)</f>
        <v>174 Brasschaat 6</v>
      </c>
      <c r="I49" s="4">
        <v>2.5</v>
      </c>
      <c r="J49" s="4" t="s">
        <v>74</v>
      </c>
      <c r="K49" s="4">
        <v>1.5</v>
      </c>
      <c r="M49" s="120" t="str">
        <f>VLOOKUP($R$9,Division5c,2,FALSE)</f>
        <v>340 Izegem 2</v>
      </c>
      <c r="N49" s="120" t="str">
        <f>VLOOKUP($S$9,Division5c,2,FALSE)</f>
        <v>313 KWSLE Waregem 3</v>
      </c>
      <c r="O49" s="4">
        <v>3</v>
      </c>
      <c r="P49" s="4" t="s">
        <v>74</v>
      </c>
      <c r="Q49" s="4">
        <v>1</v>
      </c>
    </row>
    <row r="50" spans="1:17" ht="12" customHeight="1" x14ac:dyDescent="0.25">
      <c r="A50" s="120" t="str">
        <f>VLOOKUP($R$10,Division5a,2,FALSE)</f>
        <v>952 Wavre 4</v>
      </c>
      <c r="B50" s="120" t="str">
        <f>VLOOKUP($S$10,Division5a,2,FALSE)</f>
        <v>609 Anthisnes 1</v>
      </c>
      <c r="C50" s="4">
        <v>2</v>
      </c>
      <c r="D50" s="4" t="s">
        <v>74</v>
      </c>
      <c r="E50" s="4">
        <v>2</v>
      </c>
      <c r="G50" s="120" t="str">
        <f>VLOOKUP($R$10,Division5b,2,FALSE)</f>
        <v>190 Burcht 1</v>
      </c>
      <c r="H50" s="120" t="str">
        <f>VLOOKUP($S$10,Division5b,2,FALSE)</f>
        <v>230 Leuven Centraal 4</v>
      </c>
      <c r="I50" s="4">
        <v>1</v>
      </c>
      <c r="J50" s="4" t="s">
        <v>74</v>
      </c>
      <c r="K50" s="4">
        <v>3</v>
      </c>
      <c r="M50" s="120" t="str">
        <f>VLOOKUP($R$10,Division5c,2,FALSE)</f>
        <v>460 Oudenaarde 2</v>
      </c>
      <c r="N50" s="120" t="str">
        <f>VLOOKUP($S$10,Division5c,2,FALSE)</f>
        <v>401 KGSRL 12</v>
      </c>
      <c r="O50" s="4">
        <v>3.5</v>
      </c>
      <c r="P50" s="4" t="s">
        <v>74</v>
      </c>
      <c r="Q50" s="4">
        <v>0.5</v>
      </c>
    </row>
    <row r="51" spans="1:17" ht="12" customHeight="1" x14ac:dyDescent="0.25">
      <c r="A51" s="120" t="str">
        <f>VLOOKUP($R$11,Division5a,2,FALSE)</f>
        <v>618 Echiquier Mosan 2</v>
      </c>
      <c r="B51" s="120" t="str">
        <f>VLOOKUP($S$11,Division5a,2,FALSE)</f>
        <v>810 Marche en Famenne 2</v>
      </c>
      <c r="C51" s="4">
        <v>3</v>
      </c>
      <c r="D51" s="4" t="s">
        <v>74</v>
      </c>
      <c r="E51" s="4">
        <v>1</v>
      </c>
      <c r="G51" s="120" t="str">
        <f>VLOOKUP($R$11,Division5b,2,FALSE)</f>
        <v>132 SK Oude-God 3</v>
      </c>
      <c r="H51" s="120" t="str">
        <f>VLOOKUP($S$11,Division5b,2,FALSE)</f>
        <v>401 KGSRL 11</v>
      </c>
      <c r="I51" s="4">
        <v>1</v>
      </c>
      <c r="J51" s="4" t="s">
        <v>74</v>
      </c>
      <c r="K51" s="4">
        <v>3</v>
      </c>
      <c r="M51" s="120" t="str">
        <f>VLOOKUP($R$11,Division5c,2,FALSE)</f>
        <v>000 Bye 5C</v>
      </c>
      <c r="N51" s="120" t="str">
        <f>VLOOKUP($S$11,Division5c,2,FALSE)</f>
        <v>436 LSV-Chesspirant 4</v>
      </c>
      <c r="P51" s="4" t="s">
        <v>74</v>
      </c>
    </row>
    <row r="52" spans="1:17" ht="12" customHeight="1" x14ac:dyDescent="0.25">
      <c r="A52" s="120" t="str">
        <f>VLOOKUP($R$12,Division5a,2,FALSE)</f>
        <v>703 Eisden/MSK-Dilsen 2</v>
      </c>
      <c r="B52" s="120" t="str">
        <f>VLOOKUP($S$12,Division5a,2,FALSE)</f>
        <v>278 Pantin 7</v>
      </c>
      <c r="C52" s="4">
        <v>2.5</v>
      </c>
      <c r="D52" s="4" t="s">
        <v>74</v>
      </c>
      <c r="E52" s="4">
        <v>1.5</v>
      </c>
      <c r="G52" s="120" t="str">
        <f>VLOOKUP($R$12,Division5b,2,FALSE)</f>
        <v>130 Moretus Hoboken 2</v>
      </c>
      <c r="H52" s="120" t="str">
        <f>VLOOKUP($S$12,Division5b,2,FALSE)</f>
        <v>436 LSV-Chesspirant 3</v>
      </c>
      <c r="I52" s="4">
        <v>3</v>
      </c>
      <c r="J52" s="4" t="s">
        <v>74</v>
      </c>
      <c r="K52" s="4">
        <v>1</v>
      </c>
      <c r="M52" s="120" t="str">
        <f>VLOOKUP($R$12,Division5c,2,FALSE)</f>
        <v>471 Wachtebeke 5</v>
      </c>
      <c r="N52" s="120" t="str">
        <f>VLOOKUP($S$12,Division5c,2,FALSE)</f>
        <v>521 Tournai 2</v>
      </c>
      <c r="O52" s="4">
        <v>0</v>
      </c>
      <c r="P52" s="4" t="s">
        <v>74</v>
      </c>
      <c r="Q52" s="4">
        <v>4</v>
      </c>
    </row>
    <row r="53" spans="1:17" ht="12" customHeight="1" x14ac:dyDescent="0.25">
      <c r="A53" s="120" t="str">
        <f>VLOOKUP($R$13,Division5a,2,FALSE)</f>
        <v>000 Bye 5A</v>
      </c>
      <c r="B53" s="120" t="str">
        <f>VLOOKUP($S$13,Division5a,2,FALSE)</f>
        <v>901 Namur Echecs 5</v>
      </c>
      <c r="D53" s="4" t="s">
        <v>74</v>
      </c>
      <c r="G53" s="120" t="str">
        <f>VLOOKUP($R$13,Division5b,2,FALSE)</f>
        <v>128 Beveren 2</v>
      </c>
      <c r="H53" s="120" t="str">
        <f>VLOOKUP($S$13,Division5b,2,FALSE)</f>
        <v>101 KASK 3</v>
      </c>
      <c r="I53" s="4">
        <v>4</v>
      </c>
      <c r="J53" s="4" t="s">
        <v>74</v>
      </c>
      <c r="K53" s="4">
        <v>0</v>
      </c>
      <c r="M53" s="120" t="str">
        <f>VLOOKUP($R$13,Division5c,2,FALSE)</f>
        <v>462 Zottegem 3</v>
      </c>
      <c r="N53" s="120" t="str">
        <f>VLOOKUP($S$13,Division5c,2,FALSE)</f>
        <v>303 KBSK Brugge 4</v>
      </c>
      <c r="O53" s="4">
        <v>1.5</v>
      </c>
      <c r="P53" s="4" t="s">
        <v>74</v>
      </c>
      <c r="Q53" s="4">
        <v>2.5</v>
      </c>
    </row>
    <row r="54" spans="1:17" ht="12" customHeight="1" x14ac:dyDescent="0.25">
      <c r="A54" s="120"/>
      <c r="B54" s="120"/>
      <c r="D54" s="4"/>
      <c r="G54" s="120"/>
      <c r="H54" s="120"/>
      <c r="J54" s="4"/>
      <c r="M54" s="120"/>
      <c r="N54" s="120"/>
      <c r="P54" s="4"/>
    </row>
    <row r="55" spans="1:17" ht="12" customHeight="1" x14ac:dyDescent="0.25">
      <c r="A55" s="126" t="s">
        <v>18</v>
      </c>
      <c r="B55" s="120"/>
      <c r="D55" s="188"/>
      <c r="G55" s="126" t="s">
        <v>19</v>
      </c>
      <c r="H55" s="120"/>
      <c r="I55" s="188"/>
      <c r="J55" s="188"/>
      <c r="K55" s="188"/>
      <c r="M55" s="126" t="s">
        <v>20</v>
      </c>
      <c r="N55" s="120"/>
      <c r="P55" s="188"/>
    </row>
    <row r="56" spans="1:17" ht="12" customHeight="1" x14ac:dyDescent="0.25">
      <c r="A56" s="120" t="str">
        <f>VLOOKUP($R$8,Division5d,2,FALSE)</f>
        <v>418 Geraardsbergen 2</v>
      </c>
      <c r="B56" s="120" t="str">
        <f>VLOOKUP($S$8,Division5d,2,FALSE)</f>
        <v>422 MSV 3</v>
      </c>
      <c r="C56" s="4">
        <v>3.5</v>
      </c>
      <c r="D56" s="4" t="s">
        <v>74</v>
      </c>
      <c r="E56" s="4">
        <v>0.5</v>
      </c>
      <c r="G56" s="120" t="str">
        <f>VLOOKUP($R$8,Division5e,2,FALSE)</f>
        <v>601 CRELEL Liège 9</v>
      </c>
      <c r="H56" s="120" t="str">
        <f>VLOOKUP($S$8,Division5e,2,FALSE)</f>
        <v>604 KSK47-Eynatten 5</v>
      </c>
      <c r="I56" s="4">
        <v>4</v>
      </c>
      <c r="J56" s="4" t="s">
        <v>74</v>
      </c>
      <c r="K56" s="4">
        <v>0</v>
      </c>
      <c r="M56" s="120" t="str">
        <f>VLOOKUP($R$8,Division5f,2,FALSE)</f>
        <v>114 Mechelen 6</v>
      </c>
      <c r="N56" s="120" t="str">
        <f>VLOOKUP($S$8,Division5f,2,FALSE)</f>
        <v>714 Pelt 2</v>
      </c>
      <c r="O56" s="4">
        <v>4</v>
      </c>
      <c r="P56" s="4" t="s">
        <v>74</v>
      </c>
      <c r="Q56" s="4">
        <v>0</v>
      </c>
    </row>
    <row r="57" spans="1:17" ht="12" customHeight="1" x14ac:dyDescent="0.25">
      <c r="A57" s="120" t="str">
        <f>VLOOKUP($R$9,Division5d,2,FALSE)</f>
        <v>401 KGSRL 13</v>
      </c>
      <c r="B57" s="120" t="str">
        <f>VLOOKUP($S$9,Division5d,2,FALSE)</f>
        <v>301 KOSK Oostende 4</v>
      </c>
      <c r="C57" s="4">
        <v>1.5</v>
      </c>
      <c r="D57" s="4" t="s">
        <v>74</v>
      </c>
      <c r="E57" s="4">
        <v>2.5</v>
      </c>
      <c r="G57" s="120" t="str">
        <f>VLOOKUP($R$9,Division5e,2,FALSE)</f>
        <v>601 CRELEL Liège 10</v>
      </c>
      <c r="H57" s="120" t="str">
        <f>VLOOKUP($S$9,Division5e,2,FALSE)</f>
        <v>666 Le 666 1</v>
      </c>
      <c r="I57" s="4">
        <v>0</v>
      </c>
      <c r="J57" s="4" t="s">
        <v>74</v>
      </c>
      <c r="K57" s="4">
        <v>4</v>
      </c>
      <c r="M57" s="120" t="str">
        <f>VLOOKUP($R$9,Division5f,2,FALSE)</f>
        <v>182 SC Noorderwijk 1</v>
      </c>
      <c r="N57" s="120" t="str">
        <f>VLOOKUP($S$9,Division5f,2,FALSE)</f>
        <v>132 SK Oude-God 4</v>
      </c>
      <c r="O57" s="4">
        <v>4</v>
      </c>
      <c r="P57" s="4" t="s">
        <v>74</v>
      </c>
      <c r="Q57" s="4">
        <v>0</v>
      </c>
    </row>
    <row r="58" spans="1:17" ht="12" customHeight="1" x14ac:dyDescent="0.25">
      <c r="A58" s="120" t="str">
        <f>VLOOKUP($R$10,Division5d,2,FALSE)</f>
        <v>472 De Mercatel 3</v>
      </c>
      <c r="B58" s="120" t="str">
        <f>VLOOKUP($S$10,Division5d,2,FALSE)</f>
        <v>432 Wetteren 5</v>
      </c>
      <c r="C58" s="4">
        <v>3.5</v>
      </c>
      <c r="D58" s="4" t="s">
        <v>74</v>
      </c>
      <c r="E58" s="4">
        <v>0.5</v>
      </c>
      <c r="G58" s="120" t="str">
        <f>VLOOKUP($R$10,Division5e,2,FALSE)</f>
        <v>621 TAL 4</v>
      </c>
      <c r="H58" s="120" t="str">
        <f>VLOOKUP($S$10,Division5e,2,FALSE)</f>
        <v>627 SF Wirtzfeld 4</v>
      </c>
      <c r="I58" s="4">
        <v>2.5</v>
      </c>
      <c r="J58" s="4" t="s">
        <v>74</v>
      </c>
      <c r="K58" s="4">
        <v>1.5</v>
      </c>
      <c r="M58" s="120" t="str">
        <f>VLOOKUP($R$10,Division5f,2,FALSE)</f>
        <v>194 ChessLooks Lier 2</v>
      </c>
      <c r="N58" s="120" t="str">
        <f>VLOOKUP($S$10,Division5f,2,FALSE)</f>
        <v>121 Turnhout 4</v>
      </c>
      <c r="O58" s="4">
        <v>1</v>
      </c>
      <c r="P58" s="4" t="s">
        <v>74</v>
      </c>
      <c r="Q58" s="4">
        <v>3</v>
      </c>
    </row>
    <row r="59" spans="1:17" ht="12" customHeight="1" x14ac:dyDescent="0.25">
      <c r="A59" s="120" t="str">
        <f>VLOOKUP($R$11,Division5d,2,FALSE)</f>
        <v>401 KGSRL 14</v>
      </c>
      <c r="B59" s="120" t="str">
        <f>VLOOKUP($S$11,Division5d,2,FALSE)</f>
        <v>436 LSV-Chesspirant 6</v>
      </c>
      <c r="C59" s="4">
        <v>0</v>
      </c>
      <c r="D59" s="4" t="s">
        <v>74</v>
      </c>
      <c r="E59" s="4">
        <v>4</v>
      </c>
      <c r="G59" s="120" t="str">
        <f>VLOOKUP($R$11,Division5e,2,FALSE)</f>
        <v>000 Bye 5E</v>
      </c>
      <c r="H59" s="120" t="str">
        <f>VLOOKUP($S$11,Division5e,2,FALSE)</f>
        <v>619 Welkenraedt 1</v>
      </c>
      <c r="J59" s="4" t="s">
        <v>74</v>
      </c>
      <c r="M59" s="120" t="str">
        <f>VLOOKUP($R$11,Division5f,2,FALSE)</f>
        <v>162 Molse SC 2</v>
      </c>
      <c r="N59" s="120" t="str">
        <f>VLOOKUP($S$11,Division5f,2,FALSE)</f>
        <v>727 Midden-Limburg 3</v>
      </c>
      <c r="O59" s="4">
        <v>0</v>
      </c>
      <c r="P59" s="4" t="s">
        <v>74</v>
      </c>
      <c r="Q59" s="4">
        <v>4</v>
      </c>
    </row>
    <row r="60" spans="1:17" ht="12" customHeight="1" x14ac:dyDescent="0.25">
      <c r="A60" s="120" t="str">
        <f>VLOOKUP($R$12,Division5d,2,FALSE)</f>
        <v>000 Bye 5D</v>
      </c>
      <c r="B60" s="120" t="str">
        <f>VLOOKUP($S$12,Division5d,2,FALSE)</f>
        <v>436 LSV-Chesspirant 5</v>
      </c>
      <c r="D60" s="4" t="s">
        <v>74</v>
      </c>
      <c r="G60" s="120" t="str">
        <f>VLOOKUP($R$12,Division5e,2,FALSE)</f>
        <v>609 Anthisnes 2</v>
      </c>
      <c r="H60" s="120" t="str">
        <f>VLOOKUP($S$12,Division5e,2,FALSE)</f>
        <v>703 Eisden/MSK-Dilsen 3</v>
      </c>
      <c r="I60" s="4">
        <v>0</v>
      </c>
      <c r="J60" s="4" t="s">
        <v>74</v>
      </c>
      <c r="K60" s="4">
        <v>4</v>
      </c>
      <c r="M60" s="120" t="str">
        <f>VLOOKUP($R$12,Division5f,2,FALSE)</f>
        <v>135 Geel 2</v>
      </c>
      <c r="N60" s="120" t="str">
        <f>VLOOKUP($S$12,Division5f,2,FALSE)</f>
        <v>195 Chessmates 1</v>
      </c>
      <c r="O60" s="4">
        <v>4</v>
      </c>
      <c r="P60" s="4" t="s">
        <v>74</v>
      </c>
      <c r="Q60" s="4">
        <v>0</v>
      </c>
    </row>
    <row r="61" spans="1:17" ht="12" customHeight="1" x14ac:dyDescent="0.25">
      <c r="A61" s="120" t="str">
        <f>VLOOKUP($R$13,Division5d,2,FALSE)</f>
        <v>462 Zottegem 4</v>
      </c>
      <c r="B61" s="120" t="str">
        <f>VLOOKUP($S$13,Division5d,2,FALSE)</f>
        <v>303 KBSK Brugge 5</v>
      </c>
      <c r="C61" s="4">
        <v>1</v>
      </c>
      <c r="D61" s="4" t="s">
        <v>74</v>
      </c>
      <c r="E61" s="4">
        <v>3</v>
      </c>
      <c r="G61" s="120" t="str">
        <f>VLOOKUP($R$13,Division5e,2,FALSE)</f>
        <v>604 KSK47-Eynatten 4</v>
      </c>
      <c r="H61" s="120" t="str">
        <f>VLOOKUP($S$13,Division5e,2,FALSE)</f>
        <v>607 KSK Rochade 6</v>
      </c>
      <c r="I61" s="4">
        <v>0.5</v>
      </c>
      <c r="J61" s="4" t="s">
        <v>74</v>
      </c>
      <c r="K61" s="4">
        <v>3.5</v>
      </c>
      <c r="M61" s="120" t="str">
        <f>VLOOKUP($R$13,Division5f,2,FALSE)</f>
        <v>176 Westerlo 3</v>
      </c>
      <c r="N61" s="120" t="str">
        <f>VLOOKUP($S$13,Division5f,2,FALSE)</f>
        <v>192 SK Lier 1</v>
      </c>
      <c r="O61" s="4">
        <v>0</v>
      </c>
      <c r="P61" s="4" t="s">
        <v>74</v>
      </c>
      <c r="Q61" s="4">
        <v>4</v>
      </c>
    </row>
    <row r="62" spans="1:17" ht="12" customHeight="1" x14ac:dyDescent="0.25">
      <c r="A62" s="120"/>
      <c r="B62" s="120"/>
      <c r="D62" s="4"/>
      <c r="G62" s="120"/>
      <c r="H62" s="120"/>
      <c r="J62" s="4"/>
      <c r="M62" s="120"/>
      <c r="N62" s="120"/>
      <c r="P62" s="4"/>
    </row>
    <row r="63" spans="1:17" ht="12" customHeight="1" x14ac:dyDescent="0.25">
      <c r="A63" s="126" t="s">
        <v>21</v>
      </c>
      <c r="B63" s="120"/>
      <c r="D63" s="188"/>
      <c r="G63" s="126" t="s">
        <v>22</v>
      </c>
      <c r="H63" s="120"/>
      <c r="I63" s="188"/>
      <c r="J63" s="188"/>
      <c r="K63" s="188"/>
      <c r="M63" s="126" t="s">
        <v>23</v>
      </c>
      <c r="N63" s="120"/>
      <c r="P63" s="188"/>
    </row>
    <row r="64" spans="1:17" ht="12" customHeight="1" x14ac:dyDescent="0.25">
      <c r="A64" s="120" t="str">
        <f>VLOOKUP($R$8,Division5g,2,FALSE)</f>
        <v>114 Mechelen 7</v>
      </c>
      <c r="B64" s="120" t="str">
        <f>VLOOKUP($S$8,Division5g,2,FALSE)</f>
        <v>244 Brussels 5</v>
      </c>
      <c r="C64" s="4">
        <v>1.5</v>
      </c>
      <c r="D64" s="4" t="s">
        <v>74</v>
      </c>
      <c r="E64" s="4">
        <v>2.5</v>
      </c>
      <c r="G64" s="120" t="str">
        <f>VLOOKUP($R$8,Division5h,2,FALSE)</f>
        <v>307 Bredene 2</v>
      </c>
      <c r="H64" s="120" t="str">
        <f>VLOOKUP($S$8,Division5h,2,FALSE)</f>
        <v>422 MSV 4</v>
      </c>
      <c r="I64" s="4">
        <v>1</v>
      </c>
      <c r="J64" s="4" t="s">
        <v>74</v>
      </c>
      <c r="K64" s="4">
        <v>3</v>
      </c>
      <c r="M64" s="120" t="str">
        <f>VLOOKUP($R$8,Division5i,2,FALSE)</f>
        <v>541 Leuze-en-Hainaut 3</v>
      </c>
      <c r="N64" s="120" t="str">
        <f>VLOOKUP($S$8,Division5i,2,FALSE)</f>
        <v>514 Montigny-Fontaine 3</v>
      </c>
      <c r="O64" s="4">
        <v>2</v>
      </c>
      <c r="P64" s="4" t="s">
        <v>74</v>
      </c>
      <c r="Q64" s="4">
        <v>2</v>
      </c>
    </row>
    <row r="65" spans="1:17" ht="12" customHeight="1" x14ac:dyDescent="0.25">
      <c r="A65" s="120" t="str">
        <f>VLOOKUP($R$9,Division5g,2,FALSE)</f>
        <v>209 The Belgian CC 3</v>
      </c>
      <c r="B65" s="120" t="str">
        <f>VLOOKUP($S$9,Division5g,2,FALSE)</f>
        <v>207 2 Fous Diogène 2</v>
      </c>
      <c r="C65" s="4">
        <v>1</v>
      </c>
      <c r="D65" s="4" t="s">
        <v>74</v>
      </c>
      <c r="E65" s="4">
        <v>3</v>
      </c>
      <c r="G65" s="120" t="str">
        <f>VLOOKUP($R$9,Division5h,2,FALSE)</f>
        <v>340 Izegem 3</v>
      </c>
      <c r="H65" s="120" t="str">
        <f>VLOOKUP($S$9,Division5h,2,FALSE)</f>
        <v>401 KGSRL 15</v>
      </c>
      <c r="I65" s="4">
        <v>0.5</v>
      </c>
      <c r="J65" s="4" t="s">
        <v>74</v>
      </c>
      <c r="K65" s="4">
        <v>3.5</v>
      </c>
      <c r="M65" s="120" t="str">
        <f>VLOOKUP($R$9,Division5i,2,FALSE)</f>
        <v>501 CREC Charlerloi 3</v>
      </c>
      <c r="N65" s="120" t="str">
        <f>VLOOKUP($S$9,Division5i,2,FALSE)</f>
        <v>000 Bye 5I</v>
      </c>
      <c r="P65" s="4" t="s">
        <v>74</v>
      </c>
    </row>
    <row r="66" spans="1:17" ht="12" customHeight="1" x14ac:dyDescent="0.25">
      <c r="A66" s="120" t="str">
        <f>VLOOKUP($R$10,Division5g,2,FALSE)</f>
        <v>952 Wavre 5</v>
      </c>
      <c r="B66" s="120" t="str">
        <f>VLOOKUP($S$10,Division5g,2,FALSE)</f>
        <v>230 Leuven Centraal 5</v>
      </c>
      <c r="C66" s="4">
        <v>2</v>
      </c>
      <c r="D66" s="4" t="s">
        <v>74</v>
      </c>
      <c r="E66" s="4">
        <v>2</v>
      </c>
      <c r="G66" s="120" t="str">
        <f>VLOOKUP($R$10,Division5h,2,FALSE)</f>
        <v>475 Rapid Aalter 2</v>
      </c>
      <c r="H66" s="120" t="str">
        <f>VLOOKUP($S$10,Division5h,2,FALSE)</f>
        <v>351 Knokke 1</v>
      </c>
      <c r="I66" s="4">
        <v>0</v>
      </c>
      <c r="J66" s="4" t="s">
        <v>74</v>
      </c>
      <c r="K66" s="4">
        <v>4</v>
      </c>
      <c r="M66" s="120" t="str">
        <f>VLOOKUP($R$10,Division5i,2,FALSE)</f>
        <v>547 Ren. Binche 1</v>
      </c>
      <c r="N66" s="120" t="str">
        <f>VLOOKUP($S$10,Division5i,2,FALSE)</f>
        <v>548 Caissa Europe 3</v>
      </c>
      <c r="O66" s="4">
        <v>3.5</v>
      </c>
      <c r="P66" s="4" t="s">
        <v>74</v>
      </c>
      <c r="Q66" s="4">
        <v>0.5</v>
      </c>
    </row>
    <row r="67" spans="1:17" ht="12" customHeight="1" x14ac:dyDescent="0.25">
      <c r="A67" s="120" t="str">
        <f>VLOOKUP($R$11,Division5g,2,FALSE)</f>
        <v>201 CREB Bruxelles 3</v>
      </c>
      <c r="B67" s="120" t="str">
        <f>VLOOKUP($S$11,Division5g,2,FALSE)</f>
        <v>239 Boitsfort 4</v>
      </c>
      <c r="C67" s="4">
        <v>1.5</v>
      </c>
      <c r="D67" s="4" t="s">
        <v>74</v>
      </c>
      <c r="E67" s="4">
        <v>2.5</v>
      </c>
      <c r="G67" s="120" t="str">
        <f>VLOOKUP($R$11,Division5h,2,FALSE)</f>
        <v>430 Landegem 4</v>
      </c>
      <c r="H67" s="120" t="str">
        <f>VLOOKUP($S$11,Division5h,2,FALSE)</f>
        <v>436 LSV-Chesspirant 7</v>
      </c>
      <c r="I67" s="4">
        <v>2</v>
      </c>
      <c r="J67" s="4" t="s">
        <v>74</v>
      </c>
      <c r="K67" s="4">
        <v>2</v>
      </c>
      <c r="M67" s="120" t="str">
        <f>VLOOKUP($R$11,Division5i,2,FALSE)</f>
        <v>525 CELB Anderlues 2</v>
      </c>
      <c r="N67" s="120" t="str">
        <f>VLOOKUP($S$11,Division5i,2,FALSE)</f>
        <v>909 Philippeville 2</v>
      </c>
      <c r="O67" s="4">
        <v>0.5</v>
      </c>
      <c r="P67" s="4" t="s">
        <v>74</v>
      </c>
      <c r="Q67" s="4">
        <v>3.5</v>
      </c>
    </row>
    <row r="68" spans="1:17" ht="12" customHeight="1" x14ac:dyDescent="0.25">
      <c r="A68" s="120" t="str">
        <f>VLOOKUP($R$12,Division5g,2,FALSE)</f>
        <v>961 Braine Echecs 2</v>
      </c>
      <c r="B68" s="120" t="str">
        <f>VLOOKUP($S$12,Division5g,2,FALSE)</f>
        <v>278 Pantin 8</v>
      </c>
      <c r="C68" s="4">
        <v>2.5</v>
      </c>
      <c r="D68" s="4" t="s">
        <v>74</v>
      </c>
      <c r="E68" s="4">
        <v>1.5</v>
      </c>
      <c r="G68" s="120" t="str">
        <f>VLOOKUP($R$12,Division5h,2,FALSE)</f>
        <v>301 KOSK Oostende 5</v>
      </c>
      <c r="H68" s="120" t="str">
        <f>VLOOKUP($S$12,Division5h,2,FALSE)</f>
        <v>322 KVSK Veurne 1</v>
      </c>
      <c r="I68" s="4">
        <v>2.5</v>
      </c>
      <c r="J68" s="4" t="s">
        <v>74</v>
      </c>
      <c r="K68" s="4">
        <v>1.5</v>
      </c>
      <c r="M68" s="120" t="str">
        <f>VLOOKUP($R$12,Division5i,2,FALSE)</f>
        <v>953 Nivelles 1</v>
      </c>
      <c r="N68" s="120" t="str">
        <f>VLOOKUP($S$12,Division5i,2,FALSE)</f>
        <v>549 Saint-Ghislain 1</v>
      </c>
      <c r="O68" s="4">
        <v>3.5</v>
      </c>
      <c r="P68" s="4" t="s">
        <v>74</v>
      </c>
      <c r="Q68" s="4">
        <v>0.5</v>
      </c>
    </row>
    <row r="69" spans="1:17" ht="12" customHeight="1" x14ac:dyDescent="0.25">
      <c r="A69" s="120" t="str">
        <f>VLOOKUP($R$13,Division5g,2,FALSE)</f>
        <v>226 Europchess 5</v>
      </c>
      <c r="B69" s="120" t="str">
        <f>VLOOKUP($S$13,Division5g,2,FALSE)</f>
        <v>233 DZD Halle 1</v>
      </c>
      <c r="C69" s="4">
        <v>2.5</v>
      </c>
      <c r="D69" s="4" t="s">
        <v>74</v>
      </c>
      <c r="E69" s="4">
        <v>1.5</v>
      </c>
      <c r="G69" s="120" t="str">
        <f>VLOOKUP($R$13,Division5h,2,FALSE)</f>
        <v>304 Tielt 2</v>
      </c>
      <c r="H69" s="120" t="str">
        <f>VLOOKUP($S$13,Division5h,2,FALSE)</f>
        <v>303 KBSK Brugge 6</v>
      </c>
      <c r="I69" s="4">
        <v>2.5</v>
      </c>
      <c r="J69" s="4" t="s">
        <v>74</v>
      </c>
      <c r="K69" s="4">
        <v>1.5</v>
      </c>
      <c r="M69" s="120" t="str">
        <f>VLOOKUP($R$13,Division5i,2,FALSE)</f>
        <v>551 HCC Jurbise 2</v>
      </c>
      <c r="N69" s="120" t="str">
        <f>VLOOKUP($S$13,Division5i,2,FALSE)</f>
        <v>518 Soignies 1</v>
      </c>
      <c r="O69" s="4">
        <v>1.5</v>
      </c>
      <c r="P69" s="4" t="s">
        <v>74</v>
      </c>
      <c r="Q69" s="4">
        <v>2.5</v>
      </c>
    </row>
    <row r="70" spans="1:17" ht="12" customHeight="1" x14ac:dyDescent="0.25">
      <c r="A70" s="120"/>
      <c r="B70" s="120"/>
      <c r="D70" s="4"/>
      <c r="G70" s="120"/>
      <c r="H70" s="120"/>
      <c r="J70" s="4"/>
      <c r="M70" s="120"/>
      <c r="N70" s="120"/>
      <c r="P70" s="4"/>
    </row>
    <row r="71" spans="1:17" ht="12" customHeight="1" x14ac:dyDescent="0.25">
      <c r="A71" s="126" t="s">
        <v>24</v>
      </c>
      <c r="B71" s="120"/>
      <c r="D71" s="188"/>
      <c r="G71" s="126" t="s">
        <v>25</v>
      </c>
      <c r="H71" s="120"/>
      <c r="I71" s="188"/>
      <c r="J71" s="188"/>
      <c r="K71" s="188"/>
      <c r="M71" s="126" t="s">
        <v>26</v>
      </c>
      <c r="N71" s="120"/>
      <c r="P71" s="188"/>
    </row>
    <row r="72" spans="1:17" ht="12" customHeight="1" x14ac:dyDescent="0.25">
      <c r="A72" s="120" t="str">
        <f>VLOOKUP($R$8,Division5j,2,FALSE)</f>
        <v>417 Pion-Aalst 3</v>
      </c>
      <c r="B72" s="120" t="str">
        <f>VLOOKUP($S$8,Division5j,2,FALSE)</f>
        <v>128 Beveren 3</v>
      </c>
      <c r="C72" s="4">
        <v>3.5</v>
      </c>
      <c r="D72" s="4" t="s">
        <v>74</v>
      </c>
      <c r="E72" s="4">
        <v>0.5</v>
      </c>
      <c r="G72" s="120" t="str">
        <f>VLOOKUP($R$8,Division5k,2,FALSE)</f>
        <v>902 CE Sambrevillois 3</v>
      </c>
      <c r="H72" s="120" t="str">
        <f>VLOOKUP($S$8,Division5k,2,FALSE)</f>
        <v>514 Montigny-Fontaine 4</v>
      </c>
      <c r="I72" s="4">
        <v>3</v>
      </c>
      <c r="J72" s="4" t="s">
        <v>74</v>
      </c>
      <c r="K72" s="4">
        <v>1</v>
      </c>
      <c r="M72" s="120" t="str">
        <f>VLOOKUP($R$8,Division5l,2,FALSE)</f>
        <v>114 Mechelen 8</v>
      </c>
      <c r="N72" s="120" t="str">
        <f>VLOOKUP($S$8,Division5l,2,FALSE)</f>
        <v>124 Deurne 4</v>
      </c>
      <c r="O72" s="4">
        <v>4</v>
      </c>
      <c r="P72" s="4" t="s">
        <v>74</v>
      </c>
      <c r="Q72" s="4">
        <v>0</v>
      </c>
    </row>
    <row r="73" spans="1:17" ht="12" customHeight="1" x14ac:dyDescent="0.25">
      <c r="A73" s="120" t="str">
        <f>VLOOKUP($R$9,Division5j,2,FALSE)</f>
        <v>143 Boey Temse 4</v>
      </c>
      <c r="B73" s="120" t="str">
        <f>VLOOKUP($S$9,Division5j,2,FALSE)</f>
        <v>204 Excelsior 1</v>
      </c>
      <c r="C73" s="4">
        <v>3.5</v>
      </c>
      <c r="D73" s="4" t="s">
        <v>74</v>
      </c>
      <c r="E73" s="4">
        <v>0.5</v>
      </c>
      <c r="G73" s="120" t="str">
        <f>VLOOKUP($R$9,Division5k,2,FALSE)</f>
        <v>501 CREC Charlerloi 4</v>
      </c>
      <c r="H73" s="120" t="str">
        <f>VLOOKUP($S$9,Division5k,2,FALSE)</f>
        <v>228 Dworp 4</v>
      </c>
      <c r="I73" s="4">
        <v>3.5</v>
      </c>
      <c r="J73" s="4" t="s">
        <v>74</v>
      </c>
      <c r="K73" s="4">
        <v>0.5</v>
      </c>
      <c r="M73" s="120" t="str">
        <f>VLOOKUP($R$9,Division5l,2,FALSE)</f>
        <v>132 SK Oude-God 6</v>
      </c>
      <c r="N73" s="120" t="str">
        <f>VLOOKUP($S$9,Division5l,2,FALSE)</f>
        <v>174 Brasschaat 7</v>
      </c>
      <c r="O73" s="4">
        <v>3</v>
      </c>
      <c r="P73" s="4" t="s">
        <v>74</v>
      </c>
      <c r="Q73" s="4">
        <v>1</v>
      </c>
    </row>
    <row r="74" spans="1:17" ht="12" customHeight="1" x14ac:dyDescent="0.25">
      <c r="A74" s="120" t="str">
        <f>VLOOKUP($R$10,Division5j,2,FALSE)</f>
        <v>190 Burcht 2</v>
      </c>
      <c r="B74" s="120" t="str">
        <f>VLOOKUP($S$10,Division5j,2,FALSE)</f>
        <v>432 Wetteren 6</v>
      </c>
      <c r="C74" s="4">
        <v>2</v>
      </c>
      <c r="D74" s="4" t="s">
        <v>74</v>
      </c>
      <c r="E74" s="4">
        <v>2</v>
      </c>
      <c r="G74" s="120" t="str">
        <f>VLOOKUP($R$10,Division5k,2,FALSE)</f>
        <v>952 Wavre 6</v>
      </c>
      <c r="H74" s="120" t="str">
        <f>VLOOKUP($S$10,Division5k,2,FALSE)</f>
        <v>207 2 Fous Diogène 3</v>
      </c>
      <c r="I74" s="4">
        <v>1</v>
      </c>
      <c r="J74" s="4" t="s">
        <v>74</v>
      </c>
      <c r="K74" s="4">
        <v>3</v>
      </c>
      <c r="M74" s="120" t="str">
        <f>VLOOKUP($R$10,Division5l,2,FALSE)</f>
        <v>194 ChessLooks Lier 3</v>
      </c>
      <c r="N74" s="120" t="str">
        <f>VLOOKUP($S$10,Division5l,2,FALSE)</f>
        <v>230 Leuven Centraal 6</v>
      </c>
      <c r="O74" s="4">
        <v>2.5</v>
      </c>
      <c r="P74" s="4" t="s">
        <v>74</v>
      </c>
      <c r="Q74" s="4">
        <v>1.5</v>
      </c>
    </row>
    <row r="75" spans="1:17" ht="12" customHeight="1" x14ac:dyDescent="0.25">
      <c r="A75" s="120" t="str">
        <f>VLOOKUP($R$11,Division5j,2,FALSE)</f>
        <v>261 Opwijk 3</v>
      </c>
      <c r="B75" s="120" t="str">
        <f>VLOOKUP($S$11,Division5j,2,FALSE)</f>
        <v>436 LSV-Chesspirant 9</v>
      </c>
      <c r="C75" s="4">
        <v>1</v>
      </c>
      <c r="D75" s="4" t="s">
        <v>74</v>
      </c>
      <c r="E75" s="4">
        <v>3</v>
      </c>
      <c r="G75" s="120" t="str">
        <f>VLOOKUP($R$11,Division5k,2,FALSE)</f>
        <v>525 CELB Anderlues 3</v>
      </c>
      <c r="H75" s="120" t="str">
        <f>VLOOKUP($S$11,Division5k,2,FALSE)</f>
        <v>551 HCC Jurbise 3</v>
      </c>
      <c r="I75" s="4">
        <v>2</v>
      </c>
      <c r="J75" s="4" t="s">
        <v>74</v>
      </c>
      <c r="K75" s="4">
        <v>2</v>
      </c>
      <c r="M75" s="120" t="str">
        <f>VLOOKUP($R$11,Division5l,2,FALSE)</f>
        <v>130 Moretus Hoboken 3</v>
      </c>
      <c r="N75" s="120" t="str">
        <f>VLOOKUP($S$11,Division5l,2,FALSE)</f>
        <v>260 Kapelle o/d Bos 2</v>
      </c>
      <c r="O75" s="4">
        <v>2</v>
      </c>
      <c r="P75" s="4" t="s">
        <v>74</v>
      </c>
      <c r="Q75" s="4">
        <v>2</v>
      </c>
    </row>
    <row r="76" spans="1:17" ht="12" customHeight="1" x14ac:dyDescent="0.25">
      <c r="A76" s="120" t="str">
        <f>VLOOKUP($R$12,Division5j,2,FALSE)</f>
        <v>425 Dendermonde 2</v>
      </c>
      <c r="B76" s="120" t="str">
        <f>VLOOKUP($S$12,Division5j,2,FALSE)</f>
        <v>436 LSV-Chesspirant 8</v>
      </c>
      <c r="C76" s="4">
        <v>2.5</v>
      </c>
      <c r="D76" s="4" t="s">
        <v>74</v>
      </c>
      <c r="E76" s="4">
        <v>1.5</v>
      </c>
      <c r="G76" s="120" t="str">
        <f>VLOOKUP($R$12,Division5k,2,FALSE)</f>
        <v>961 Braine Echecs 3</v>
      </c>
      <c r="H76" s="120" t="str">
        <f>VLOOKUP($S$12,Division5k,2,FALSE)</f>
        <v>549 Saint-Ghislain 2</v>
      </c>
      <c r="I76" s="4">
        <v>2.5</v>
      </c>
      <c r="J76" s="4" t="s">
        <v>74</v>
      </c>
      <c r="K76" s="4">
        <v>1.5</v>
      </c>
      <c r="M76" s="120" t="str">
        <f>VLOOKUP($R$12,Division5l,2,FALSE)</f>
        <v>135 Geel 3</v>
      </c>
      <c r="N76" s="120" t="str">
        <f>VLOOKUP($S$12,Division5l,2,FALSE)</f>
        <v>166 TSM Mechelen 3</v>
      </c>
      <c r="O76" s="4">
        <v>2</v>
      </c>
      <c r="P76" s="4" t="s">
        <v>74</v>
      </c>
      <c r="Q76" s="4">
        <v>2</v>
      </c>
    </row>
    <row r="77" spans="1:17" ht="12" customHeight="1" x14ac:dyDescent="0.25">
      <c r="A77" s="120" t="str">
        <f>VLOOKUP($R$13,Division5j,2,FALSE)</f>
        <v>132 SK Oude-God 5</v>
      </c>
      <c r="B77" s="120" t="str">
        <f>VLOOKUP($S$13,Division5j,2,FALSE)</f>
        <v>401 KGSRL 16</v>
      </c>
      <c r="C77" s="4">
        <v>3</v>
      </c>
      <c r="D77" s="4" t="s">
        <v>74</v>
      </c>
      <c r="E77" s="4">
        <v>1</v>
      </c>
      <c r="G77" s="120" t="str">
        <f>VLOOKUP($R$13,Division5k,2,FALSE)</f>
        <v>000 Bye 5K</v>
      </c>
      <c r="H77" s="120" t="str">
        <f>VLOOKUP($S$13,Division5k,2,FALSE)</f>
        <v>233 DZD Halle 2</v>
      </c>
      <c r="J77" s="4" t="s">
        <v>74</v>
      </c>
      <c r="M77" s="120" t="str">
        <f>VLOOKUP($R$13,Division5l,2,FALSE)</f>
        <v>128 Beveren 4</v>
      </c>
      <c r="N77" s="120" t="str">
        <f>VLOOKUP($S$13,Division5l,2,FALSE)</f>
        <v>192 SK Lier 2</v>
      </c>
      <c r="O77" s="4">
        <v>4</v>
      </c>
      <c r="P77" s="4" t="s">
        <v>74</v>
      </c>
      <c r="Q77" s="4">
        <v>0</v>
      </c>
    </row>
    <row r="78" spans="1:17" ht="12" customHeight="1" x14ac:dyDescent="0.25">
      <c r="E78" s="95"/>
      <c r="I78" s="95"/>
      <c r="K78" s="95"/>
      <c r="O78" s="95"/>
      <c r="Q78" s="95"/>
    </row>
    <row r="79" spans="1:17" ht="12" hidden="1" customHeight="1" x14ac:dyDescent="0.25">
      <c r="A79" s="126" t="s">
        <v>27</v>
      </c>
      <c r="B79" s="120"/>
      <c r="G79" s="126" t="s">
        <v>44</v>
      </c>
      <c r="H79" s="120"/>
    </row>
    <row r="80" spans="1:17" ht="12" hidden="1" customHeight="1" x14ac:dyDescent="0.25">
      <c r="A80" s="120">
        <f>VLOOKUP($R$8,Division5m,2,FALSE)</f>
        <v>0</v>
      </c>
      <c r="B80" s="120">
        <f>VLOOKUP($S$8,Division5m,2,FALSE)</f>
        <v>0</v>
      </c>
      <c r="G80" s="120">
        <f>VLOOKUP($R$8,Division5n,2,FALSE)</f>
        <v>0</v>
      </c>
      <c r="H80" s="120">
        <f>VLOOKUP($S$8,Division5n,2,FALSE)</f>
        <v>0</v>
      </c>
    </row>
    <row r="81" spans="1:8" ht="12" hidden="1" customHeight="1" x14ac:dyDescent="0.25">
      <c r="A81" s="120">
        <f>VLOOKUP($R$9,Division5m,2,FALSE)</f>
        <v>0</v>
      </c>
      <c r="B81" s="120">
        <f>VLOOKUP($S$9,Division5m,2,FALSE)</f>
        <v>0</v>
      </c>
      <c r="G81" s="120">
        <f>VLOOKUP($R$9,Division5n,2,FALSE)</f>
        <v>0</v>
      </c>
      <c r="H81" s="120">
        <f>VLOOKUP($S$9,Division5n,2,FALSE)</f>
        <v>0</v>
      </c>
    </row>
    <row r="82" spans="1:8" ht="12" hidden="1" customHeight="1" x14ac:dyDescent="0.25">
      <c r="A82" s="120">
        <f>VLOOKUP($R$10,Division5m,2,FALSE)</f>
        <v>0</v>
      </c>
      <c r="B82" s="120">
        <f>VLOOKUP($S$10,Division5m,2,FALSE)</f>
        <v>0</v>
      </c>
      <c r="G82" s="120">
        <f>VLOOKUP($R$10,Division5n,2,FALSE)</f>
        <v>0</v>
      </c>
      <c r="H82" s="120">
        <f>VLOOKUP($S$10,Division5n,2,FALSE)</f>
        <v>0</v>
      </c>
    </row>
    <row r="83" spans="1:8" ht="12" hidden="1" customHeight="1" x14ac:dyDescent="0.25">
      <c r="A83" s="120">
        <f>VLOOKUP($R$11,Division5m,2,FALSE)</f>
        <v>0</v>
      </c>
      <c r="B83" s="120">
        <f>VLOOKUP($S$11,Division5m,2,FALSE)</f>
        <v>0</v>
      </c>
      <c r="G83" s="120">
        <f>VLOOKUP($R$11,Division5n,2,FALSE)</f>
        <v>0</v>
      </c>
      <c r="H83" s="120">
        <f>VLOOKUP($S$11,Division5n,2,FALSE)</f>
        <v>0</v>
      </c>
    </row>
    <row r="84" spans="1:8" ht="12" hidden="1" customHeight="1" x14ac:dyDescent="0.25">
      <c r="A84" s="120">
        <f>VLOOKUP($R$12,Division5m,2,FALSE)</f>
        <v>0</v>
      </c>
      <c r="B84" s="120">
        <f>VLOOKUP($S$12,Division5m,2,FALSE)</f>
        <v>0</v>
      </c>
      <c r="G84" s="120">
        <f>VLOOKUP($R$12,Division5n,2,FALSE)</f>
        <v>0</v>
      </c>
      <c r="H84" s="120">
        <f>VLOOKUP($S$12,Division5n,2,FALSE)</f>
        <v>0</v>
      </c>
    </row>
    <row r="85" spans="1:8" ht="12" hidden="1" customHeight="1" x14ac:dyDescent="0.25">
      <c r="A85" s="120">
        <f>VLOOKUP($R$13,Division5m,2,FALSE)</f>
        <v>0</v>
      </c>
      <c r="B85" s="120">
        <f>VLOOKUP($S$13,Division5m,2,FALSE)</f>
        <v>0</v>
      </c>
      <c r="G85" s="120">
        <f>VLOOKUP($R$13,Division5n,2,FALSE)</f>
        <v>0</v>
      </c>
      <c r="H85" s="120">
        <f>VLOOKUP($S$13,Division5n,2,FALSE)</f>
        <v>0</v>
      </c>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V85"/>
  <sheetViews>
    <sheetView showGridLines="0" zoomScaleNormal="100" workbookViewId="0"/>
  </sheetViews>
  <sheetFormatPr defaultColWidth="9.21875" defaultRowHeight="12" customHeight="1" x14ac:dyDescent="0.25"/>
  <cols>
    <col min="1" max="1" width="21.44140625" style="5" bestFit="1" customWidth="1"/>
    <col min="2" max="2" width="20.21875" style="5" bestFit="1" customWidth="1"/>
    <col min="3" max="3" width="3.21875" style="98" bestFit="1" customWidth="1"/>
    <col min="4" max="4" width="1.44140625" style="95" bestFit="1" customWidth="1"/>
    <col min="5" max="5" width="3.21875" style="98" bestFit="1" customWidth="1"/>
    <col min="6" max="6" width="1.5546875" style="5" customWidth="1"/>
    <col min="7" max="7" width="19.77734375" style="5" bestFit="1" customWidth="1"/>
    <col min="8" max="8" width="20.21875" style="5" bestFit="1" customWidth="1"/>
    <col min="9" max="9" width="3.21875" style="98" bestFit="1" customWidth="1"/>
    <col min="10" max="10" width="1.44140625" style="95" bestFit="1" customWidth="1"/>
    <col min="11" max="11" width="3.21875" style="98" bestFit="1" customWidth="1"/>
    <col min="12" max="12" width="1.5546875" style="5" customWidth="1"/>
    <col min="13" max="13" width="19.77734375" style="5" bestFit="1" customWidth="1"/>
    <col min="14" max="14" width="21.44140625" style="5" bestFit="1" customWidth="1"/>
    <col min="15" max="15" width="3.21875" style="98" bestFit="1" customWidth="1"/>
    <col min="16" max="16" width="1.44140625" style="95" bestFit="1" customWidth="1"/>
    <col min="17" max="17" width="3.21875" style="98" bestFit="1" customWidth="1"/>
    <col min="18" max="18" width="2.5546875" style="11" hidden="1" customWidth="1"/>
    <col min="19" max="19" width="2.5546875" style="5" hidden="1" customWidth="1"/>
    <col min="20" max="16384" width="9.21875" style="5"/>
  </cols>
  <sheetData>
    <row r="1" spans="1:22" ht="12" customHeight="1" x14ac:dyDescent="0.25">
      <c r="A1" s="3"/>
      <c r="B1" s="3"/>
      <c r="D1" s="4"/>
      <c r="G1" s="6" t="str">
        <f>CONCATENATE("INTERCLUBS NATIONAUX ",Data!$B$1)</f>
        <v>INTERCLUBS NATIONAUX 2021-2022</v>
      </c>
      <c r="H1" s="7"/>
      <c r="J1" s="4"/>
      <c r="M1" s="3"/>
      <c r="N1" s="3"/>
      <c r="P1" s="4"/>
    </row>
    <row r="2" spans="1:22" ht="12" customHeight="1" x14ac:dyDescent="0.25">
      <c r="A2" s="3"/>
      <c r="B2" s="3"/>
      <c r="D2" s="4"/>
      <c r="G2" s="6" t="str">
        <f>CONCATENATE("NATIONALE INTERCLUBS ",Data!$B$1)</f>
        <v>NATIONALE INTERCLUBS 2021-2022</v>
      </c>
      <c r="H2" s="7"/>
      <c r="J2" s="4"/>
      <c r="M2" s="3"/>
      <c r="N2" s="3"/>
      <c r="P2" s="4"/>
    </row>
    <row r="3" spans="1:22" ht="12" customHeight="1" x14ac:dyDescent="0.25">
      <c r="A3" s="3"/>
      <c r="B3" s="3"/>
      <c r="D3" s="4"/>
      <c r="G3" s="6"/>
      <c r="H3" s="7"/>
      <c r="J3" s="4"/>
      <c r="M3" s="3"/>
      <c r="N3" s="3"/>
      <c r="P3" s="4"/>
    </row>
    <row r="4" spans="1:22" ht="12" customHeight="1" x14ac:dyDescent="0.25">
      <c r="A4" s="3"/>
      <c r="B4" s="3"/>
      <c r="D4" s="4"/>
      <c r="G4" s="6"/>
      <c r="H4" s="7"/>
      <c r="J4" s="4"/>
      <c r="M4" s="3"/>
      <c r="N4" s="3"/>
      <c r="P4" s="4"/>
    </row>
    <row r="5" spans="1:22" ht="12" customHeight="1" x14ac:dyDescent="0.25">
      <c r="A5" s="3"/>
      <c r="B5" s="3"/>
      <c r="D5" s="4"/>
      <c r="G5" s="9" t="s">
        <v>38</v>
      </c>
      <c r="H5" s="2" t="str">
        <f>VLOOKUP(G5,Data,2,FALSE)</f>
        <v>24/04/2022</v>
      </c>
      <c r="J5" s="4"/>
      <c r="M5" s="3"/>
      <c r="N5" s="3"/>
      <c r="P5" s="4"/>
    </row>
    <row r="6" spans="1:22" ht="12" customHeight="1" x14ac:dyDescent="0.25">
      <c r="A6" s="3"/>
      <c r="B6" s="3"/>
      <c r="D6" s="4"/>
      <c r="G6" s="3"/>
      <c r="H6" s="2"/>
      <c r="J6" s="4"/>
      <c r="M6" s="3"/>
      <c r="N6" s="3"/>
      <c r="P6" s="4"/>
    </row>
    <row r="7" spans="1:22" ht="12" customHeight="1" x14ac:dyDescent="0.25">
      <c r="A7" s="10" t="s">
        <v>0</v>
      </c>
      <c r="B7" s="11"/>
      <c r="D7" s="4"/>
      <c r="G7" s="10" t="s">
        <v>1</v>
      </c>
      <c r="H7" s="11"/>
      <c r="J7" s="4"/>
      <c r="M7" s="10" t="s">
        <v>2</v>
      </c>
      <c r="N7" s="11"/>
      <c r="P7" s="4"/>
    </row>
    <row r="8" spans="1:22" ht="12" customHeight="1" x14ac:dyDescent="0.25">
      <c r="A8" s="11" t="str">
        <f>VLOOKUP($R$8,Division1,2,FALSE)</f>
        <v>303 KBSK Brugge 1</v>
      </c>
      <c r="B8" s="11" t="str">
        <f>VLOOKUP($S$8,Division1,2,FALSE)</f>
        <v>514 Montigny-Fontaine 1</v>
      </c>
      <c r="C8" s="98">
        <v>7.5</v>
      </c>
      <c r="D8" s="4" t="s">
        <v>74</v>
      </c>
      <c r="E8" s="98">
        <v>0.5</v>
      </c>
      <c r="G8" s="11" t="str">
        <f>VLOOKUP($R$8,Division2a,2,FALSE)</f>
        <v>303 KBSK Brugge 2</v>
      </c>
      <c r="H8" s="11" t="str">
        <f>VLOOKUP($S$8,Division2a,2,FALSE)</f>
        <v>124 Deurne 1</v>
      </c>
      <c r="I8" s="98">
        <v>4</v>
      </c>
      <c r="J8" s="4" t="s">
        <v>74</v>
      </c>
      <c r="K8" s="98">
        <v>4</v>
      </c>
      <c r="M8" s="11" t="str">
        <f>VLOOKUP($R$8,Division2b,2,FALSE)</f>
        <v>901 Namur Echecs 1</v>
      </c>
      <c r="N8" s="11" t="str">
        <f>VLOOKUP($S$8,Division2b,2,FALSE)</f>
        <v>627 SF Wirtzfeld 2 - FF</v>
      </c>
      <c r="P8" s="4" t="s">
        <v>74</v>
      </c>
      <c r="R8" s="12">
        <v>1</v>
      </c>
      <c r="S8" s="11">
        <v>12</v>
      </c>
      <c r="U8" s="12"/>
      <c r="V8" s="11"/>
    </row>
    <row r="9" spans="1:22" ht="12" customHeight="1" x14ac:dyDescent="0.25">
      <c r="A9" s="11" t="str">
        <f>VLOOKUP($R$9,Division1,2,FALSE)</f>
        <v>607 KSK Rochade 1</v>
      </c>
      <c r="B9" s="11" t="str">
        <f>VLOOKUP($S$9,Division1,2,FALSE)</f>
        <v>604 KSK47-Eynatten 1</v>
      </c>
      <c r="C9" s="98">
        <v>5.5</v>
      </c>
      <c r="D9" s="4" t="s">
        <v>74</v>
      </c>
      <c r="E9" s="98">
        <v>2.5</v>
      </c>
      <c r="G9" s="11" t="str">
        <f>VLOOKUP($R$9,Division2a,2,FALSE)</f>
        <v>166 TSM Mechelen 1</v>
      </c>
      <c r="H9" s="11" t="str">
        <f>VLOOKUP($S$9,Division2a,2,FALSE)</f>
        <v>462 Zottegem 1</v>
      </c>
      <c r="I9" s="98">
        <v>7.5</v>
      </c>
      <c r="J9" s="4" t="s">
        <v>74</v>
      </c>
      <c r="K9" s="98">
        <v>0.5</v>
      </c>
      <c r="M9" s="11" t="str">
        <f>VLOOKUP($R$9,Division2b,2,FALSE)</f>
        <v>607 KSK Rochade 2</v>
      </c>
      <c r="N9" s="11" t="str">
        <f>VLOOKUP($S$9,Division2b,2,FALSE)</f>
        <v>226 Europchess 1</v>
      </c>
      <c r="O9" s="98">
        <v>2</v>
      </c>
      <c r="P9" s="4" t="s">
        <v>74</v>
      </c>
      <c r="Q9" s="98">
        <v>6</v>
      </c>
      <c r="R9" s="12">
        <v>2</v>
      </c>
      <c r="S9" s="11">
        <v>11</v>
      </c>
      <c r="U9" s="12"/>
      <c r="V9" s="11"/>
    </row>
    <row r="10" spans="1:22" ht="12" customHeight="1" x14ac:dyDescent="0.25">
      <c r="A10" s="11" t="str">
        <f>VLOOKUP($R$10,Division1,2,FALSE)</f>
        <v>621 TAL 1</v>
      </c>
      <c r="B10" s="11" t="str">
        <f>VLOOKUP($S$10,Division1,2,FALSE)</f>
        <v>471 Wachtebeke 1</v>
      </c>
      <c r="C10" s="98">
        <v>0</v>
      </c>
      <c r="D10" s="4" t="s">
        <v>74</v>
      </c>
      <c r="E10" s="98">
        <v>8</v>
      </c>
      <c r="G10" s="11" t="str">
        <f>VLOOKUP($R$10,Division2a,2,FALSE)</f>
        <v>309 KRST Roeselare 1</v>
      </c>
      <c r="H10" s="11" t="str">
        <f>VLOOKUP($S$10,Division2a,2,FALSE)</f>
        <v>471 Wachtebeke 2</v>
      </c>
      <c r="I10" s="98">
        <v>3</v>
      </c>
      <c r="J10" s="4" t="s">
        <v>74</v>
      </c>
      <c r="K10" s="98">
        <v>5</v>
      </c>
      <c r="M10" s="11" t="str">
        <f>VLOOKUP($R$10,Division2b,2,FALSE)</f>
        <v>239 Boitsfort 1</v>
      </c>
      <c r="N10" s="11" t="str">
        <f>VLOOKUP($S$10,Division2b,2,FALSE)</f>
        <v>231 DT Leuven 1</v>
      </c>
      <c r="O10" s="98">
        <v>4.5</v>
      </c>
      <c r="P10" s="4" t="s">
        <v>74</v>
      </c>
      <c r="Q10" s="98">
        <v>3.5</v>
      </c>
      <c r="R10" s="12">
        <v>3</v>
      </c>
      <c r="S10" s="11">
        <v>10</v>
      </c>
      <c r="U10" s="12"/>
      <c r="V10" s="11"/>
    </row>
    <row r="11" spans="1:22" ht="12" customHeight="1" x14ac:dyDescent="0.25">
      <c r="A11" s="11" t="str">
        <f>VLOOKUP($R$11,Division1,2,FALSE)</f>
        <v>301 KOSK Oostende 1</v>
      </c>
      <c r="B11" s="11" t="str">
        <f>VLOOKUP($S$11,Division1,2,FALSE)</f>
        <v>401 KGSRL 1</v>
      </c>
      <c r="C11" s="98">
        <v>2</v>
      </c>
      <c r="D11" s="4" t="s">
        <v>74</v>
      </c>
      <c r="E11" s="98">
        <v>6</v>
      </c>
      <c r="G11" s="11" t="str">
        <f>VLOOKUP($R$11,Division2a,2,FALSE)</f>
        <v>432 Wetteren 1</v>
      </c>
      <c r="H11" s="11" t="str">
        <f>VLOOKUP($S$11,Division2a,2,FALSE)</f>
        <v>261 Opwijk 1</v>
      </c>
      <c r="I11" s="98">
        <v>5.5</v>
      </c>
      <c r="J11" s="4" t="s">
        <v>74</v>
      </c>
      <c r="K11" s="98">
        <v>2.5</v>
      </c>
      <c r="M11" s="11" t="str">
        <f>VLOOKUP($R$11,Division2b,2,FALSE)</f>
        <v>230 Leuven Centraal 1</v>
      </c>
      <c r="N11" s="11" t="str">
        <f>VLOOKUP($S$11,Division2b,2,FALSE)</f>
        <v>201 CREB Bruxelles 1</v>
      </c>
      <c r="O11" s="98">
        <v>2</v>
      </c>
      <c r="P11" s="4" t="s">
        <v>74</v>
      </c>
      <c r="Q11" s="98">
        <v>6</v>
      </c>
      <c r="R11" s="12">
        <v>4</v>
      </c>
      <c r="S11" s="11">
        <v>9</v>
      </c>
      <c r="U11" s="12"/>
      <c r="V11" s="11"/>
    </row>
    <row r="12" spans="1:22" ht="12" customHeight="1" x14ac:dyDescent="0.25">
      <c r="A12" s="11" t="str">
        <f>VLOOKUP($R$12,Division1,2,FALSE)</f>
        <v>174 Brasschaat 1</v>
      </c>
      <c r="B12" s="11" t="str">
        <f>VLOOKUP($S$12,Division1,2,FALSE)</f>
        <v>109 Borgerhout 1</v>
      </c>
      <c r="C12" s="98">
        <v>6</v>
      </c>
      <c r="D12" s="4" t="s">
        <v>74</v>
      </c>
      <c r="E12" s="98">
        <v>2</v>
      </c>
      <c r="G12" s="11" t="str">
        <f>VLOOKUP($R$12,Division2a,2,FALSE)</f>
        <v>402 Jean Jaures Gent 1</v>
      </c>
      <c r="H12" s="11" t="str">
        <f>VLOOKUP($S$12,Division2a,2,FALSE)</f>
        <v>209 The Belgian CC 1</v>
      </c>
      <c r="I12" s="98">
        <v>3</v>
      </c>
      <c r="J12" s="4" t="s">
        <v>74</v>
      </c>
      <c r="K12" s="98">
        <v>5</v>
      </c>
      <c r="M12" s="11" t="str">
        <f>VLOOKUP($R$12,Division2b,2,FALSE)</f>
        <v>176 Westerlo 1</v>
      </c>
      <c r="N12" s="11" t="str">
        <f>VLOOKUP($S$12,Division2b,2,FALSE)</f>
        <v>952 Wavre 1</v>
      </c>
      <c r="O12" s="98">
        <v>6</v>
      </c>
      <c r="P12" s="4" t="s">
        <v>74</v>
      </c>
      <c r="Q12" s="98">
        <v>2</v>
      </c>
      <c r="R12" s="12">
        <v>5</v>
      </c>
      <c r="S12" s="11">
        <v>8</v>
      </c>
      <c r="U12" s="12"/>
      <c r="V12" s="11"/>
    </row>
    <row r="13" spans="1:22" ht="12" customHeight="1" x14ac:dyDescent="0.25">
      <c r="A13" s="11" t="str">
        <f>VLOOKUP($R$13,Division1,2,FALSE)</f>
        <v>601 CRELEL Liège 1</v>
      </c>
      <c r="B13" s="11" t="str">
        <f>VLOOKUP($S$13,Division1,2,FALSE)</f>
        <v>627 SF Wirtzfeld 1</v>
      </c>
      <c r="C13" s="98">
        <v>3.5</v>
      </c>
      <c r="D13" s="4" t="s">
        <v>74</v>
      </c>
      <c r="E13" s="98">
        <v>4.5</v>
      </c>
      <c r="G13" s="11" t="str">
        <f>VLOOKUP($R$13,Division2a,2,FALSE)</f>
        <v>114 Mechelen 1</v>
      </c>
      <c r="H13" s="11" t="str">
        <f>VLOOKUP($S$13,Division2a,2,FALSE)</f>
        <v>143 Boey Temse 1</v>
      </c>
      <c r="I13" s="98">
        <v>5.5</v>
      </c>
      <c r="J13" s="4" t="s">
        <v>74</v>
      </c>
      <c r="K13" s="98">
        <v>2.5</v>
      </c>
      <c r="M13" s="11" t="str">
        <f>VLOOKUP($R$13,Division2b,2,FALSE)</f>
        <v>601 CRELEL Liège 2</v>
      </c>
      <c r="N13" s="11" t="str">
        <f>VLOOKUP($S$13,Division2b,2,FALSE)</f>
        <v>501 CREC Charlerloi 1</v>
      </c>
      <c r="O13" s="98">
        <v>4</v>
      </c>
      <c r="P13" s="4" t="s">
        <v>74</v>
      </c>
      <c r="Q13" s="98">
        <v>4</v>
      </c>
      <c r="R13" s="12">
        <v>6</v>
      </c>
      <c r="S13" s="11">
        <v>7</v>
      </c>
      <c r="U13" s="12"/>
      <c r="V13" s="11"/>
    </row>
    <row r="14" spans="1:22" ht="12" customHeight="1" x14ac:dyDescent="0.25">
      <c r="A14" s="11"/>
      <c r="B14" s="11"/>
      <c r="D14" s="4"/>
      <c r="G14" s="3"/>
      <c r="H14" s="3"/>
      <c r="J14" s="4"/>
      <c r="M14" s="3"/>
      <c r="N14" s="3"/>
      <c r="P14" s="4"/>
    </row>
    <row r="15" spans="1:22" ht="12" customHeight="1" x14ac:dyDescent="0.25">
      <c r="A15" s="10" t="s">
        <v>3</v>
      </c>
      <c r="B15" s="11"/>
      <c r="D15" s="4"/>
      <c r="G15" s="10" t="s">
        <v>4</v>
      </c>
      <c r="H15" s="11"/>
      <c r="J15" s="4"/>
      <c r="M15" s="10" t="s">
        <v>5</v>
      </c>
      <c r="N15" s="11"/>
      <c r="P15" s="4"/>
    </row>
    <row r="16" spans="1:22" ht="12" customHeight="1" x14ac:dyDescent="0.25">
      <c r="A16" s="11" t="str">
        <f>VLOOKUP($R$8,Division3a,2,FALSE)</f>
        <v>302 KISK Ieper 1</v>
      </c>
      <c r="B16" s="11" t="str">
        <f>VLOOKUP($S$8,Division3a,2,FALSE)</f>
        <v>303 KBSK Brugge 3</v>
      </c>
      <c r="C16" s="98">
        <v>2.5</v>
      </c>
      <c r="D16" s="4" t="s">
        <v>74</v>
      </c>
      <c r="E16" s="98">
        <v>3.5</v>
      </c>
      <c r="G16" s="11" t="str">
        <f>VLOOKUP($R$8,Division3b,2,FALSE)</f>
        <v>244 Brussels 1</v>
      </c>
      <c r="H16" s="11" t="str">
        <f>VLOOKUP($S$8,Division3b,2,FALSE)</f>
        <v>244 Brussels 2</v>
      </c>
      <c r="I16" s="98">
        <v>3.5</v>
      </c>
      <c r="J16" s="4" t="s">
        <v>74</v>
      </c>
      <c r="K16" s="98">
        <v>2.5</v>
      </c>
      <c r="M16" s="11" t="str">
        <f>VLOOKUP($R$8,Division3c,2,FALSE)</f>
        <v>607 KSK Rochade 3</v>
      </c>
      <c r="N16" s="11" t="str">
        <f>VLOOKUP($S$8,Division3c,2,FALSE)</f>
        <v>901 Namur Echecs 2</v>
      </c>
      <c r="O16" s="98">
        <v>1.5</v>
      </c>
      <c r="P16" s="4" t="s">
        <v>74</v>
      </c>
      <c r="Q16" s="98">
        <v>4.5</v>
      </c>
    </row>
    <row r="17" spans="1:17" ht="12" customHeight="1" x14ac:dyDescent="0.25">
      <c r="A17" s="11" t="str">
        <f>VLOOKUP($R$9,Division3a,2,FALSE)</f>
        <v>465 SK Artevelde 1</v>
      </c>
      <c r="B17" s="11" t="str">
        <f>VLOOKUP($S$9,Division3a,2,FALSE)</f>
        <v>301 KOSK Oostende 2</v>
      </c>
      <c r="C17" s="98">
        <v>0.5</v>
      </c>
      <c r="D17" s="4" t="s">
        <v>74</v>
      </c>
      <c r="E17" s="98">
        <v>5.5</v>
      </c>
      <c r="G17" s="11" t="str">
        <f>VLOOKUP($R$9,Division3b,2,FALSE)</f>
        <v>278 Pantin 1</v>
      </c>
      <c r="H17" s="11" t="str">
        <f>VLOOKUP($S$9,Division3b,2,FALSE)</f>
        <v>401 KGSRL 4</v>
      </c>
      <c r="I17" s="98">
        <v>2</v>
      </c>
      <c r="J17" s="4" t="s">
        <v>74</v>
      </c>
      <c r="K17" s="98">
        <v>4</v>
      </c>
      <c r="M17" s="11" t="str">
        <f>VLOOKUP($R$9,Division3c,2,FALSE)</f>
        <v>810 Marche en Famenne 1</v>
      </c>
      <c r="N17" s="11" t="str">
        <f>VLOOKUP($S$9,Division3c,2,FALSE)</f>
        <v>226 Europchess 2</v>
      </c>
      <c r="O17" s="98">
        <v>0.5</v>
      </c>
      <c r="P17" s="4" t="s">
        <v>74</v>
      </c>
      <c r="Q17" s="98">
        <v>5.5</v>
      </c>
    </row>
    <row r="18" spans="1:17" ht="12" customHeight="1" x14ac:dyDescent="0.25">
      <c r="A18" s="11" t="str">
        <f>VLOOKUP($R$10,Division3a,2,FALSE)</f>
        <v>436 LSV-Chesspirant 1</v>
      </c>
      <c r="B18" s="11" t="str">
        <f>VLOOKUP($S$10,Division3a,2,FALSE)</f>
        <v>425 Dendermonde 1</v>
      </c>
      <c r="C18" s="98">
        <v>4.5</v>
      </c>
      <c r="D18" s="4" t="s">
        <v>74</v>
      </c>
      <c r="E18" s="98">
        <v>1.5</v>
      </c>
      <c r="G18" s="11" t="str">
        <f>VLOOKUP($R$10,Division3b,2,FALSE)</f>
        <v>909 Philippeville 1</v>
      </c>
      <c r="H18" s="11" t="str">
        <f>VLOOKUP($S$10,Division3b,2,FALSE)</f>
        <v>548 Caissa Europe 1</v>
      </c>
      <c r="I18" s="98">
        <v>2</v>
      </c>
      <c r="J18" s="4" t="s">
        <v>74</v>
      </c>
      <c r="K18" s="98">
        <v>4</v>
      </c>
      <c r="M18" s="11" t="str">
        <f>VLOOKUP($R$10,Division3c,2,FALSE)</f>
        <v>727 Midden-Limburg 1</v>
      </c>
      <c r="N18" s="11" t="str">
        <f>VLOOKUP($S$10,Division3c,2,FALSE)</f>
        <v>135 Geel 1</v>
      </c>
      <c r="O18" s="98">
        <v>4</v>
      </c>
      <c r="P18" s="4" t="s">
        <v>74</v>
      </c>
      <c r="Q18" s="98">
        <v>2</v>
      </c>
    </row>
    <row r="19" spans="1:17" ht="12" customHeight="1" x14ac:dyDescent="0.25">
      <c r="A19" s="11" t="str">
        <f>VLOOKUP($R$11,Division3a,2,FALSE)</f>
        <v>432 Wetteren 2</v>
      </c>
      <c r="B19" s="11" t="str">
        <f>VLOOKUP($S$11,Division3a,2,FALSE)</f>
        <v>430 Landegem 1</v>
      </c>
      <c r="C19" s="98">
        <v>2</v>
      </c>
      <c r="D19" s="4" t="s">
        <v>74</v>
      </c>
      <c r="E19" s="98">
        <v>4</v>
      </c>
      <c r="G19" s="11" t="str">
        <f>VLOOKUP($R$11,Division3b,2,FALSE)</f>
        <v>230 Leuven Centraal 2</v>
      </c>
      <c r="H19" s="11" t="str">
        <f>VLOOKUP($S$11,Division3b,2,FALSE)</f>
        <v>239 Boitsfort 2</v>
      </c>
      <c r="I19" s="98">
        <v>1</v>
      </c>
      <c r="J19" s="4" t="s">
        <v>74</v>
      </c>
      <c r="K19" s="98">
        <v>5</v>
      </c>
      <c r="M19" s="11" t="str">
        <f>VLOOKUP($R$11,Division3c,2,FALSE)</f>
        <v>230 Leuven Centraal 3</v>
      </c>
      <c r="N19" s="11" t="str">
        <f>VLOOKUP($S$11,Division3c,2,FALSE)</f>
        <v>618 Echiquier Mosan 1</v>
      </c>
      <c r="O19" s="98">
        <v>1</v>
      </c>
      <c r="P19" s="4" t="s">
        <v>74</v>
      </c>
      <c r="Q19" s="98">
        <v>5</v>
      </c>
    </row>
    <row r="20" spans="1:17" ht="12" customHeight="1" x14ac:dyDescent="0.25">
      <c r="A20" s="11" t="str">
        <f>VLOOKUP($R$12,Division3a,2,FALSE)</f>
        <v>313 KWSLE Waregem 1</v>
      </c>
      <c r="B20" s="11" t="str">
        <f>VLOOKUP($S$12,Division3a,2,FALSE)</f>
        <v>472 De Mercatel 1</v>
      </c>
      <c r="C20" s="98">
        <v>2.5</v>
      </c>
      <c r="D20" s="4" t="s">
        <v>74</v>
      </c>
      <c r="E20" s="98">
        <v>3.5</v>
      </c>
      <c r="G20" s="11" t="str">
        <f>VLOOKUP($R$12,Division3b,2,FALSE)</f>
        <v>228 Dworp 1</v>
      </c>
      <c r="H20" s="11" t="str">
        <f>VLOOKUP($S$12,Division3b,2,FALSE)</f>
        <v>209 The Belgian CC 2</v>
      </c>
      <c r="I20" s="98">
        <v>3</v>
      </c>
      <c r="J20" s="4" t="s">
        <v>74</v>
      </c>
      <c r="K20" s="98">
        <v>3</v>
      </c>
      <c r="M20" s="11" t="str">
        <f>VLOOKUP($R$12,Division3c,2,FALSE)</f>
        <v>174 Brasschaat 2</v>
      </c>
      <c r="N20" s="11" t="str">
        <f>VLOOKUP($S$12,Division3c,2,FALSE)</f>
        <v>703 Eisden/MSK-Dilsen 1</v>
      </c>
      <c r="O20" s="98">
        <v>1.5</v>
      </c>
      <c r="P20" s="4" t="s">
        <v>74</v>
      </c>
      <c r="Q20" s="98">
        <v>4.5</v>
      </c>
    </row>
    <row r="21" spans="1:17" ht="12" customHeight="1" x14ac:dyDescent="0.25">
      <c r="A21" s="11" t="str">
        <f>VLOOKUP($R$13,Division3a,2,FALSE)</f>
        <v>401 KGSRL 2</v>
      </c>
      <c r="B21" s="11" t="str">
        <f>VLOOKUP($S$13,Division3a,2,FALSE)</f>
        <v>401 KGSRL 3</v>
      </c>
      <c r="C21" s="98">
        <v>5.5</v>
      </c>
      <c r="D21" s="4" t="s">
        <v>74</v>
      </c>
      <c r="E21" s="98">
        <v>0.5</v>
      </c>
      <c r="G21" s="11" t="str">
        <f>VLOOKUP($R$13,Division3b,2,FALSE)</f>
        <v>541 Leuze-en-Hainaut 1</v>
      </c>
      <c r="H21" s="11" t="str">
        <f>VLOOKUP($S$13,Division3b,2,FALSE)</f>
        <v>501 CREC Charlerloi 2</v>
      </c>
      <c r="I21" s="98">
        <v>3.5</v>
      </c>
      <c r="J21" s="4" t="s">
        <v>74</v>
      </c>
      <c r="K21" s="98">
        <v>2.5</v>
      </c>
      <c r="M21" s="11" t="str">
        <f>VLOOKUP($R$13,Division3c,2,FALSE)</f>
        <v>708 NLS Lommel 1</v>
      </c>
      <c r="N21" s="11" t="str">
        <f>VLOOKUP($S$13,Division3c,2,FALSE)</f>
        <v>621 TAL 2</v>
      </c>
      <c r="O21" s="98">
        <v>4.5</v>
      </c>
      <c r="P21" s="4" t="s">
        <v>74</v>
      </c>
      <c r="Q21" s="98">
        <v>1.5</v>
      </c>
    </row>
    <row r="22" spans="1:17" ht="12" customHeight="1" x14ac:dyDescent="0.25">
      <c r="A22" s="11"/>
      <c r="B22" s="11"/>
      <c r="D22" s="4"/>
      <c r="G22" s="3"/>
      <c r="H22" s="3"/>
      <c r="J22" s="4"/>
      <c r="M22" s="3"/>
      <c r="N22" s="3"/>
      <c r="P22" s="4"/>
    </row>
    <row r="23" spans="1:17" ht="12" customHeight="1" x14ac:dyDescent="0.25">
      <c r="A23" s="10" t="s">
        <v>6</v>
      </c>
      <c r="B23" s="11"/>
      <c r="D23" s="4"/>
      <c r="G23" s="10" t="s">
        <v>7</v>
      </c>
      <c r="H23" s="11"/>
      <c r="J23" s="4"/>
      <c r="M23" s="10" t="s">
        <v>8</v>
      </c>
      <c r="P23" s="4"/>
    </row>
    <row r="24" spans="1:17" ht="12" customHeight="1" x14ac:dyDescent="0.25">
      <c r="A24" s="11" t="str">
        <f>VLOOKUP($R$8,Division3d,2,FALSE)</f>
        <v>101 KASK 1</v>
      </c>
      <c r="B24" s="11" t="str">
        <f>VLOOKUP($S$8,Division3d,2,FALSE)</f>
        <v>132 SK Oude-God 1</v>
      </c>
      <c r="C24" s="98">
        <v>1.5</v>
      </c>
      <c r="D24" s="4" t="s">
        <v>74</v>
      </c>
      <c r="E24" s="98">
        <v>4.5</v>
      </c>
      <c r="G24" s="11" t="str">
        <f>VLOOKUP($R$8,Division4a,2,FALSE)</f>
        <v>901 Namur Echecs 3</v>
      </c>
      <c r="H24" s="11" t="str">
        <f>VLOOKUP($S$8,Division4a,2,FALSE)</f>
        <v>514 Montigny-Fontaine 2</v>
      </c>
      <c r="I24" s="98">
        <v>4</v>
      </c>
      <c r="J24" s="4" t="s">
        <v>74</v>
      </c>
      <c r="K24" s="98">
        <v>0</v>
      </c>
      <c r="M24" s="11" t="str">
        <f>VLOOKUP($R$8,Division4b,2,FALSE)</f>
        <v>101 KASK 2</v>
      </c>
      <c r="N24" s="11" t="str">
        <f>VLOOKUP($S$8,Division4b,2,FALSE)</f>
        <v>124 Deurne 2</v>
      </c>
      <c r="O24" s="98">
        <v>0</v>
      </c>
      <c r="P24" s="4" t="s">
        <v>74</v>
      </c>
      <c r="Q24" s="98">
        <v>4</v>
      </c>
    </row>
    <row r="25" spans="1:17" ht="12" customHeight="1" x14ac:dyDescent="0.25">
      <c r="A25" s="11" t="str">
        <f>VLOOKUP($R$9,Division3d,2,FALSE)</f>
        <v>166 TSM Mechelen 2</v>
      </c>
      <c r="B25" s="11" t="str">
        <f>VLOOKUP($S$9,Division3d,2,FALSE)</f>
        <v>128 Beveren 1</v>
      </c>
      <c r="C25" s="98">
        <v>3</v>
      </c>
      <c r="D25" s="4" t="s">
        <v>74</v>
      </c>
      <c r="E25" s="98">
        <v>3</v>
      </c>
      <c r="G25" s="11" t="str">
        <f>VLOOKUP($R$9,Division4a,2,FALSE)</f>
        <v>278 Pantin 2</v>
      </c>
      <c r="H25" s="11" t="str">
        <f>VLOOKUP($S$9,Division4a,2,FALSE)</f>
        <v>551 HCC Jurbise 1</v>
      </c>
      <c r="I25" s="98">
        <v>2</v>
      </c>
      <c r="J25" s="4" t="s">
        <v>74</v>
      </c>
      <c r="K25" s="98">
        <v>2</v>
      </c>
      <c r="M25" s="11" t="str">
        <f>VLOOKUP($R$9,Division4b,2,FALSE)</f>
        <v>278 Pantin 3</v>
      </c>
      <c r="N25" s="11" t="str">
        <f>VLOOKUP($S$9,Division4b,2,FALSE)</f>
        <v>226 Europchess 3</v>
      </c>
      <c r="O25" s="98">
        <v>0.5</v>
      </c>
      <c r="P25" s="4" t="s">
        <v>74</v>
      </c>
      <c r="Q25" s="98">
        <v>3.5</v>
      </c>
    </row>
    <row r="26" spans="1:17" ht="12" customHeight="1" x14ac:dyDescent="0.25">
      <c r="A26" s="11" t="str">
        <f>VLOOKUP($R$10,Division3d,2,FALSE)</f>
        <v>401 KGSRL 5</v>
      </c>
      <c r="B26" s="11" t="str">
        <f>VLOOKUP($S$10,Division3d,2,FALSE)</f>
        <v>401 KGSRL 6</v>
      </c>
      <c r="C26" s="98">
        <v>2.5</v>
      </c>
      <c r="D26" s="4" t="s">
        <v>74</v>
      </c>
      <c r="E26" s="98">
        <v>3.5</v>
      </c>
      <c r="G26" s="11" t="str">
        <f>VLOOKUP($R$10,Division4a,2,FALSE)</f>
        <v>511 Echiquier Centre 1</v>
      </c>
      <c r="H26" s="11" t="str">
        <f>VLOOKUP($S$10,Division4a,2,FALSE)</f>
        <v>961 Braine Echecs 1</v>
      </c>
      <c r="I26" s="98">
        <v>2.5</v>
      </c>
      <c r="J26" s="4" t="s">
        <v>74</v>
      </c>
      <c r="K26" s="98">
        <v>1.5</v>
      </c>
      <c r="M26" s="11" t="str">
        <f>VLOOKUP($R$10,Division4b,2,FALSE)</f>
        <v>410 St.-Niklaas 2</v>
      </c>
      <c r="N26" s="11" t="str">
        <f>VLOOKUP($S$10,Division4b,2,FALSE)</f>
        <v>130 Moretus Hoboken 1</v>
      </c>
      <c r="O26" s="98">
        <v>1.5</v>
      </c>
      <c r="P26" s="4" t="s">
        <v>74</v>
      </c>
      <c r="Q26" s="98">
        <v>2.5</v>
      </c>
    </row>
    <row r="27" spans="1:17" ht="12" customHeight="1" x14ac:dyDescent="0.25">
      <c r="A27" s="11" t="str">
        <f>VLOOKUP($R$11,Division3d,2,FALSE)</f>
        <v>410 St.-Niklaas 1</v>
      </c>
      <c r="B27" s="11" t="str">
        <f>VLOOKUP($S$11,Division3d,2,FALSE)</f>
        <v>260 Kapelle o/d Bos 1</v>
      </c>
      <c r="C27" s="98">
        <v>3.5</v>
      </c>
      <c r="D27" s="4" t="s">
        <v>74</v>
      </c>
      <c r="E27" s="98">
        <v>2.5</v>
      </c>
      <c r="G27" s="11" t="str">
        <f>VLOOKUP($R$11,Division4a,2,FALSE)</f>
        <v>548 Caissa Europe 2</v>
      </c>
      <c r="H27" s="11" t="str">
        <f>VLOOKUP($S$11,Division4a,2,FALSE)</f>
        <v>525 CELB Anderlues 1</v>
      </c>
      <c r="I27" s="98">
        <v>2.5</v>
      </c>
      <c r="J27" s="4" t="s">
        <v>74</v>
      </c>
      <c r="K27" s="98">
        <v>1.5</v>
      </c>
      <c r="M27" s="11" t="str">
        <f>VLOOKUP($R$11,Division4b,2,FALSE)</f>
        <v>121 Turnhout 1</v>
      </c>
      <c r="N27" s="11" t="str">
        <f>VLOOKUP($S$11,Division4b,2,FALSE)</f>
        <v>201 CREB Bruxelles 2</v>
      </c>
      <c r="O27" s="98">
        <v>2</v>
      </c>
      <c r="P27" s="4" t="s">
        <v>74</v>
      </c>
      <c r="Q27" s="98">
        <v>2</v>
      </c>
    </row>
    <row r="28" spans="1:17" ht="12" customHeight="1" x14ac:dyDescent="0.25">
      <c r="A28" s="11" t="str">
        <f>VLOOKUP($R$12,Division3d,2,FALSE)</f>
        <v>174 Brasschaat 3</v>
      </c>
      <c r="B28" s="11" t="str">
        <f>VLOOKUP($S$12,Division3d,2,FALSE)</f>
        <v>109 Borgerhout 2</v>
      </c>
      <c r="C28" s="98">
        <v>3</v>
      </c>
      <c r="D28" s="4" t="s">
        <v>74</v>
      </c>
      <c r="E28" s="98">
        <v>3</v>
      </c>
      <c r="G28" s="11" t="str">
        <f>VLOOKUP($R$12,Division4a,2,FALSE)</f>
        <v>228 Dworp 2</v>
      </c>
      <c r="H28" s="11" t="str">
        <f>VLOOKUP($S$12,Division4a,2,FALSE)</f>
        <v>952 Wavre 2</v>
      </c>
      <c r="I28" s="98">
        <v>1</v>
      </c>
      <c r="J28" s="4" t="s">
        <v>74</v>
      </c>
      <c r="K28" s="98">
        <v>3</v>
      </c>
      <c r="M28" s="11" t="str">
        <f>VLOOKUP($R$12,Division4b,2,FALSE)</f>
        <v>174 Brasschaat 4</v>
      </c>
      <c r="N28" s="11" t="str">
        <f>VLOOKUP($S$12,Division4b,2,FALSE)</f>
        <v>109 Borgerhout 3</v>
      </c>
      <c r="O28" s="98">
        <v>4</v>
      </c>
      <c r="P28" s="4" t="s">
        <v>74</v>
      </c>
      <c r="Q28" s="98">
        <v>0</v>
      </c>
    </row>
    <row r="29" spans="1:17" ht="12" customHeight="1" x14ac:dyDescent="0.25">
      <c r="A29" s="11" t="str">
        <f>VLOOKUP($R$13,Division3d,2,FALSE)</f>
        <v>114 Mechelen 2</v>
      </c>
      <c r="B29" s="11" t="str">
        <f>VLOOKUP($S$13,Division3d,2,FALSE)</f>
        <v>143 Boey Temse 2</v>
      </c>
      <c r="C29" s="98">
        <v>3</v>
      </c>
      <c r="D29" s="4" t="s">
        <v>74</v>
      </c>
      <c r="E29" s="98">
        <v>3</v>
      </c>
      <c r="G29" s="11" t="str">
        <f>VLOOKUP($R$13,Division4a,2,FALSE)</f>
        <v>601 CRELEL Liège 3</v>
      </c>
      <c r="H29" s="11" t="str">
        <f>VLOOKUP($S$13,Division4a,2,FALSE)</f>
        <v>902 CE Sambrevillois 1</v>
      </c>
      <c r="I29" s="98">
        <v>2.5</v>
      </c>
      <c r="J29" s="4" t="s">
        <v>74</v>
      </c>
      <c r="K29" s="98">
        <v>1.5</v>
      </c>
      <c r="M29" s="11" t="str">
        <f>VLOOKUP($R$13,Division4b,2,FALSE)</f>
        <v>114 Mechelen 3</v>
      </c>
      <c r="N29" s="11" t="str">
        <f>VLOOKUP($S$13,Division4b,2,FALSE)</f>
        <v>240 SCRR 1</v>
      </c>
      <c r="O29" s="98">
        <v>1.5</v>
      </c>
      <c r="P29" s="4" t="s">
        <v>74</v>
      </c>
      <c r="Q29" s="98">
        <v>2.5</v>
      </c>
    </row>
    <row r="30" spans="1:17" ht="12" customHeight="1" x14ac:dyDescent="0.25">
      <c r="A30" s="11"/>
      <c r="B30" s="11"/>
      <c r="D30" s="4"/>
      <c r="G30" s="3"/>
      <c r="H30" s="3"/>
      <c r="J30" s="4"/>
      <c r="M30" s="3"/>
      <c r="N30" s="3"/>
      <c r="P30" s="4"/>
    </row>
    <row r="31" spans="1:17" ht="12" customHeight="1" x14ac:dyDescent="0.25">
      <c r="A31" s="10" t="s">
        <v>9</v>
      </c>
      <c r="B31" s="11"/>
      <c r="D31" s="4"/>
      <c r="G31" s="10" t="s">
        <v>10</v>
      </c>
      <c r="H31" s="11"/>
      <c r="J31" s="4"/>
      <c r="M31" s="10" t="s">
        <v>11</v>
      </c>
      <c r="N31" s="11"/>
      <c r="P31" s="4"/>
    </row>
    <row r="32" spans="1:17" ht="12" customHeight="1" x14ac:dyDescent="0.25">
      <c r="A32" s="11" t="str">
        <f>VLOOKUP($R$8,Division4c,2,FALSE)</f>
        <v>244 Brussels 3</v>
      </c>
      <c r="B32" s="11" t="str">
        <f>VLOOKUP($S$8,Division4c,2,FALSE)</f>
        <v>401 KGSRL 7</v>
      </c>
      <c r="C32" s="98">
        <v>2.5</v>
      </c>
      <c r="D32" s="4" t="s">
        <v>74</v>
      </c>
      <c r="E32" s="98">
        <v>1.5</v>
      </c>
      <c r="G32" s="11" t="str">
        <f>VLOOKUP($R$8,Division4d,2,FALSE)</f>
        <v>302 KISK Ieper 2</v>
      </c>
      <c r="H32" s="11" t="str">
        <f>VLOOKUP($S$8,Division4d,2,FALSE)</f>
        <v>302 KISK Ieper 3</v>
      </c>
      <c r="I32" s="98">
        <v>0.5</v>
      </c>
      <c r="J32" s="4" t="s">
        <v>74</v>
      </c>
      <c r="K32" s="98">
        <v>3.5</v>
      </c>
      <c r="M32" s="11" t="str">
        <f>VLOOKUP($R$8,Division4e,2,FALSE)</f>
        <v>713 Leopoldsburg 1</v>
      </c>
      <c r="N32" s="11" t="str">
        <f>VLOOKUP($S$8,Division4e,2,FALSE)</f>
        <v>124 Deurne 3</v>
      </c>
      <c r="O32" s="98">
        <v>1</v>
      </c>
      <c r="P32" s="4" t="s">
        <v>74</v>
      </c>
      <c r="Q32" s="98">
        <v>3</v>
      </c>
    </row>
    <row r="33" spans="1:17" ht="12" customHeight="1" x14ac:dyDescent="0.25">
      <c r="A33" s="11" t="str">
        <f>VLOOKUP($R$9,Division4c,2,FALSE)</f>
        <v>278 Pantin 4</v>
      </c>
      <c r="B33" s="11" t="str">
        <f>VLOOKUP($S$9,Division4c,2,FALSE)</f>
        <v>462 Zottegem 2</v>
      </c>
      <c r="C33" s="98">
        <v>1</v>
      </c>
      <c r="D33" s="4" t="s">
        <v>74</v>
      </c>
      <c r="E33" s="98">
        <v>3</v>
      </c>
      <c r="G33" s="11" t="str">
        <f>VLOOKUP($R$9,Division4d,2,FALSE)</f>
        <v>521 Tournai 1</v>
      </c>
      <c r="H33" s="11" t="str">
        <f>VLOOKUP($S$9,Division4d,2,FALSE)</f>
        <v>304 Tielt 1</v>
      </c>
      <c r="I33" s="98">
        <v>3.5</v>
      </c>
      <c r="J33" s="4" t="s">
        <v>74</v>
      </c>
      <c r="K33" s="98">
        <v>0.5</v>
      </c>
      <c r="M33" s="11" t="str">
        <f>VLOOKUP($R$9,Division4e,2,FALSE)</f>
        <v>278 Pantin 5</v>
      </c>
      <c r="N33" s="11" t="str">
        <f>VLOOKUP($S$9,Division4e,2,FALSE)</f>
        <v>176 Westerlo 2</v>
      </c>
      <c r="O33" s="98">
        <v>2.5</v>
      </c>
      <c r="P33" s="4" t="s">
        <v>74</v>
      </c>
      <c r="Q33" s="98">
        <v>1.5</v>
      </c>
    </row>
    <row r="34" spans="1:17" ht="12" customHeight="1" x14ac:dyDescent="0.25">
      <c r="A34" s="11" t="str">
        <f>VLOOKUP($R$10,Division4c,2,FALSE)</f>
        <v>436 LSV-Chesspirant 2</v>
      </c>
      <c r="B34" s="11" t="str">
        <f>VLOOKUP($S$10,Division4c,2,FALSE)</f>
        <v>471 Wachtebeke 3</v>
      </c>
      <c r="C34" s="98">
        <v>4</v>
      </c>
      <c r="D34" s="4" t="s">
        <v>74</v>
      </c>
      <c r="E34" s="98">
        <v>0</v>
      </c>
      <c r="G34" s="11" t="str">
        <f>VLOOKUP($R$10,Division4d,2,FALSE)</f>
        <v>309 KRST Roeselare 2</v>
      </c>
      <c r="H34" s="11" t="str">
        <f>VLOOKUP($S$10,Division4d,2,FALSE)</f>
        <v>301 KOSK Oostende 3</v>
      </c>
      <c r="I34" s="98">
        <v>1.5</v>
      </c>
      <c r="J34" s="4" t="s">
        <v>74</v>
      </c>
      <c r="K34" s="98">
        <v>2.5</v>
      </c>
      <c r="M34" s="11" t="str">
        <f>VLOOKUP($R$10,Division4e,2,FALSE)</f>
        <v>132 SK Oude-God 2</v>
      </c>
      <c r="N34" s="11" t="str">
        <f>VLOOKUP($S$10,Division4e,2,FALSE)</f>
        <v>231 DT Leuven 2</v>
      </c>
      <c r="O34" s="98">
        <v>3.5</v>
      </c>
      <c r="P34" s="4" t="s">
        <v>74</v>
      </c>
      <c r="Q34" s="98">
        <v>0.5</v>
      </c>
    </row>
    <row r="35" spans="1:17" ht="12" customHeight="1" x14ac:dyDescent="0.25">
      <c r="A35" s="11" t="str">
        <f>VLOOKUP($R$11,Division4c,2,FALSE)</f>
        <v>432 Wetteren 3</v>
      </c>
      <c r="B35" s="11" t="str">
        <f>VLOOKUP($S$11,Division4c,2,FALSE)</f>
        <v>261 Opwijk 2</v>
      </c>
      <c r="C35" s="98">
        <v>0</v>
      </c>
      <c r="D35" s="4" t="s">
        <v>74</v>
      </c>
      <c r="E35" s="98">
        <v>4</v>
      </c>
      <c r="G35" s="11" t="str">
        <f>VLOOKUP($R$11,Division4d,2,FALSE)</f>
        <v>401 KGSRL 8</v>
      </c>
      <c r="H35" s="11" t="str">
        <f>VLOOKUP($S$11,Division4d,2,FALSE)</f>
        <v>430 Landegem 2</v>
      </c>
      <c r="I35" s="98">
        <v>3</v>
      </c>
      <c r="J35" s="4" t="s">
        <v>74</v>
      </c>
      <c r="K35" s="98">
        <v>1</v>
      </c>
      <c r="M35" s="11" t="str">
        <f>VLOOKUP($R$11,Division4e,2,FALSE)</f>
        <v>121 Turnhout 2</v>
      </c>
      <c r="N35" s="11" t="str">
        <f>VLOOKUP($S$11,Division4e,2,FALSE)</f>
        <v>162 Molse SC 1</v>
      </c>
      <c r="O35" s="98">
        <v>4</v>
      </c>
      <c r="P35" s="4" t="s">
        <v>74</v>
      </c>
      <c r="Q35" s="98">
        <v>0</v>
      </c>
    </row>
    <row r="36" spans="1:17" ht="12" customHeight="1" x14ac:dyDescent="0.25">
      <c r="A36" s="11" t="str">
        <f>VLOOKUP($R$12,Division4c,2,FALSE)</f>
        <v>228 Dworp 3</v>
      </c>
      <c r="B36" s="11" t="str">
        <f>VLOOKUP($S$12,Division4c,2,FALSE)</f>
        <v>460 Oudenaarde 1</v>
      </c>
      <c r="C36" s="98">
        <v>4</v>
      </c>
      <c r="D36" s="4" t="s">
        <v>74</v>
      </c>
      <c r="E36" s="98">
        <v>0</v>
      </c>
      <c r="G36" s="11" t="str">
        <f>VLOOKUP($R$12,Division4d,2,FALSE)</f>
        <v>313 KWSLE Waregem 2</v>
      </c>
      <c r="H36" s="11" t="str">
        <f>VLOOKUP($S$12,Division4d,2,FALSE)</f>
        <v>475 Rapid Aalter 1</v>
      </c>
      <c r="I36" s="98">
        <v>2</v>
      </c>
      <c r="J36" s="4" t="s">
        <v>74</v>
      </c>
      <c r="K36" s="98">
        <v>2</v>
      </c>
      <c r="M36" s="11" t="str">
        <f>VLOOKUP($R$12,Division4e,2,FALSE)</f>
        <v>174 Brasschaat 5</v>
      </c>
      <c r="N36" s="11" t="str">
        <f>VLOOKUP($S$12,Division4e,2,FALSE)</f>
        <v>194 ChessLooks Lier 1</v>
      </c>
      <c r="O36" s="98">
        <v>1.5</v>
      </c>
      <c r="P36" s="4" t="s">
        <v>74</v>
      </c>
      <c r="Q36" s="98">
        <v>2.5</v>
      </c>
    </row>
    <row r="37" spans="1:17" ht="12" customHeight="1" x14ac:dyDescent="0.25">
      <c r="A37" s="11" t="str">
        <f>VLOOKUP($R$13,Division4c,2,FALSE)</f>
        <v>417 Pion-Aalst 1</v>
      </c>
      <c r="B37" s="11" t="str">
        <f>VLOOKUP($S$13,Division4c,2,FALSE)</f>
        <v>418 Geraardsbergen 1</v>
      </c>
      <c r="C37" s="98">
        <v>2</v>
      </c>
      <c r="D37" s="4" t="s">
        <v>74</v>
      </c>
      <c r="E37" s="98">
        <v>2</v>
      </c>
      <c r="G37" s="11" t="str">
        <f>VLOOKUP($R$13,Division4d,2,FALSE)</f>
        <v>307 Bredene 1</v>
      </c>
      <c r="H37" s="11" t="str">
        <f>VLOOKUP($S$13,Division4d,2,FALSE)</f>
        <v>340 Izegem 1</v>
      </c>
      <c r="I37" s="98">
        <v>3.5</v>
      </c>
      <c r="J37" s="4" t="s">
        <v>74</v>
      </c>
      <c r="K37" s="98">
        <v>0.5</v>
      </c>
      <c r="M37" s="11" t="str">
        <f>VLOOKUP($R$13,Division4e,2,FALSE)</f>
        <v>114 Mechelen 4</v>
      </c>
      <c r="N37" s="11" t="str">
        <f>VLOOKUP($S$13,Division4e,2,FALSE)</f>
        <v>121 Turnhout 3</v>
      </c>
      <c r="O37" s="98">
        <v>3.5</v>
      </c>
      <c r="P37" s="4" t="s">
        <v>74</v>
      </c>
      <c r="Q37" s="98">
        <v>0.5</v>
      </c>
    </row>
    <row r="38" spans="1:17" ht="12" customHeight="1" x14ac:dyDescent="0.25">
      <c r="A38" s="11"/>
      <c r="B38" s="11"/>
      <c r="D38" s="4"/>
      <c r="G38" s="3"/>
      <c r="H38" s="3"/>
      <c r="J38" s="4"/>
      <c r="M38" s="3"/>
      <c r="N38" s="3"/>
      <c r="P38" s="4"/>
    </row>
    <row r="39" spans="1:17" ht="12" customHeight="1" x14ac:dyDescent="0.25">
      <c r="A39" s="10" t="s">
        <v>12</v>
      </c>
      <c r="B39" s="11"/>
      <c r="D39" s="4"/>
      <c r="G39" s="10" t="s">
        <v>13</v>
      </c>
      <c r="H39" s="11"/>
      <c r="J39" s="4"/>
      <c r="M39" s="10" t="s">
        <v>14</v>
      </c>
      <c r="N39" s="11"/>
      <c r="P39" s="4"/>
    </row>
    <row r="40" spans="1:17" ht="12" customHeight="1" x14ac:dyDescent="0.25">
      <c r="A40" s="11" t="str">
        <f>VLOOKUP($R$8,Division4f,2,FALSE)</f>
        <v>401 KGSRL 9</v>
      </c>
      <c r="B40" s="11" t="str">
        <f>VLOOKUP($S$8,Division4f,2,FALSE)</f>
        <v>422 MSV 1</v>
      </c>
      <c r="C40" s="98">
        <v>2</v>
      </c>
      <c r="D40" s="4" t="s">
        <v>74</v>
      </c>
      <c r="E40" s="98">
        <v>2</v>
      </c>
      <c r="G40" s="11" t="str">
        <f>VLOOKUP($R$8,Division4g,2,FALSE)</f>
        <v>901 Namur Echecs 4</v>
      </c>
      <c r="H40" s="11" t="str">
        <f>VLOOKUP($S$8,Division4g,2,FALSE)</f>
        <v>244 Brussels 4</v>
      </c>
      <c r="I40" s="98">
        <v>2</v>
      </c>
      <c r="J40" s="4" t="s">
        <v>74</v>
      </c>
      <c r="K40" s="98">
        <v>2</v>
      </c>
      <c r="M40" s="11" t="str">
        <f>VLOOKUP($R$8,Division4h,2,FALSE)</f>
        <v>607 KSK Rochade 4</v>
      </c>
      <c r="N40" s="11" t="str">
        <f>VLOOKUP($S$8,Division4h,2,FALSE)</f>
        <v>604 KSK47-Eynatten 3</v>
      </c>
      <c r="O40" s="98">
        <v>3.5</v>
      </c>
      <c r="P40" s="4" t="s">
        <v>74</v>
      </c>
      <c r="Q40" s="98">
        <v>0.5</v>
      </c>
    </row>
    <row r="41" spans="1:17" ht="12" customHeight="1" x14ac:dyDescent="0.25">
      <c r="A41" s="11" t="str">
        <f>VLOOKUP($R$9,Division4f,2,FALSE)</f>
        <v>465 SK Artevelde 2</v>
      </c>
      <c r="B41" s="11" t="str">
        <f>VLOOKUP($S$9,Division4f,2,FALSE)</f>
        <v>404 Drie Torens Gent 1</v>
      </c>
      <c r="C41" s="98">
        <v>3</v>
      </c>
      <c r="D41" s="4" t="s">
        <v>74</v>
      </c>
      <c r="E41" s="98">
        <v>1</v>
      </c>
      <c r="G41" s="11" t="str">
        <f>VLOOKUP($R$9,Division4g,2,FALSE)</f>
        <v>278 Pantin 6</v>
      </c>
      <c r="H41" s="11" t="str">
        <f>VLOOKUP($S$9,Division4g,2,FALSE)</f>
        <v>226 Europchess 4</v>
      </c>
      <c r="I41" s="98">
        <v>2.5</v>
      </c>
      <c r="J41" s="4" t="s">
        <v>74</v>
      </c>
      <c r="K41" s="98">
        <v>1.5</v>
      </c>
      <c r="M41" s="11" t="str">
        <f>VLOOKUP($R$9,Division4h,2,FALSE)</f>
        <v>607 KSK Rochade 5</v>
      </c>
      <c r="N41" s="11" t="str">
        <f>VLOOKUP($S$9,Division4h,2,FALSE)</f>
        <v>604 KSK47-Eynatten 2</v>
      </c>
      <c r="O41" s="98">
        <v>1.5</v>
      </c>
      <c r="P41" s="4" t="s">
        <v>74</v>
      </c>
      <c r="Q41" s="98">
        <v>2.5</v>
      </c>
    </row>
    <row r="42" spans="1:17" ht="12" customHeight="1" x14ac:dyDescent="0.25">
      <c r="A42" s="11" t="str">
        <f>VLOOKUP($R$10,Division4f,2,FALSE)</f>
        <v>401 KGSRL 10</v>
      </c>
      <c r="B42" s="11" t="str">
        <f>VLOOKUP($S$10,Division4f,2,FALSE)</f>
        <v>471 Wachtebeke 4</v>
      </c>
      <c r="C42" s="98">
        <v>1</v>
      </c>
      <c r="D42" s="4" t="s">
        <v>74</v>
      </c>
      <c r="E42" s="98">
        <v>3</v>
      </c>
      <c r="G42" s="11" t="str">
        <f>VLOOKUP($R$10,Division4g,2,FALSE)</f>
        <v>511 Echiquier Centre 2</v>
      </c>
      <c r="H42" s="11" t="str">
        <f>VLOOKUP($S$10,Division4g,2,FALSE)</f>
        <v>231 DT Leuven 3</v>
      </c>
      <c r="I42" s="98">
        <v>2.5</v>
      </c>
      <c r="J42" s="4" t="s">
        <v>74</v>
      </c>
      <c r="K42" s="98">
        <v>1.5</v>
      </c>
      <c r="M42" s="11" t="str">
        <f>VLOOKUP($R$10,Division4h,2,FALSE)</f>
        <v>727 Midden-Limburg 2</v>
      </c>
      <c r="N42" s="11" t="str">
        <f>VLOOKUP($S$10,Division4h,2,FALSE)</f>
        <v>627 SF Wirtzfeld 3</v>
      </c>
      <c r="O42" s="98">
        <v>1</v>
      </c>
      <c r="P42" s="4" t="s">
        <v>74</v>
      </c>
      <c r="Q42" s="98">
        <v>3</v>
      </c>
    </row>
    <row r="43" spans="1:17" ht="12" customHeight="1" x14ac:dyDescent="0.25">
      <c r="A43" s="11" t="str">
        <f>VLOOKUP($R$11,Division4f,2,FALSE)</f>
        <v>432 Wetteren 4</v>
      </c>
      <c r="B43" s="11" t="str">
        <f>VLOOKUP($S$11,Division4f,2,FALSE)</f>
        <v>430 Landegem 3</v>
      </c>
      <c r="C43" s="98">
        <v>2.5</v>
      </c>
      <c r="D43" s="4" t="s">
        <v>74</v>
      </c>
      <c r="E43" s="98">
        <v>1.5</v>
      </c>
      <c r="G43" s="11" t="str">
        <f>VLOOKUP($R$11,Division4g,2,FALSE)</f>
        <v>207 2 Fous Diogène 1</v>
      </c>
      <c r="H43" s="11" t="str">
        <f>VLOOKUP($S$11,Division4g,2,FALSE)</f>
        <v>239 Boitsfort 3</v>
      </c>
      <c r="I43" s="98">
        <v>3.5</v>
      </c>
      <c r="J43" s="4" t="s">
        <v>74</v>
      </c>
      <c r="K43" s="98">
        <v>0.5</v>
      </c>
      <c r="M43" s="11" t="str">
        <f>VLOOKUP($R$11,Division4h,2,FALSE)</f>
        <v>714 Pelt 1</v>
      </c>
      <c r="N43" s="11" t="str">
        <f>VLOOKUP($S$11,Division4h,2,FALSE)</f>
        <v>622 Herve 1</v>
      </c>
      <c r="O43" s="98">
        <v>1.5</v>
      </c>
      <c r="P43" s="4" t="s">
        <v>74</v>
      </c>
      <c r="Q43" s="98">
        <v>2.5</v>
      </c>
    </row>
    <row r="44" spans="1:17" ht="12" customHeight="1" x14ac:dyDescent="0.25">
      <c r="A44" s="11" t="str">
        <f>VLOOKUP($R$12,Division4f,2,FALSE)</f>
        <v>438 Deinze 1</v>
      </c>
      <c r="B44" s="11" t="str">
        <f>VLOOKUP($S$12,Division4f,2,FALSE)</f>
        <v>472 De Mercatel 2</v>
      </c>
      <c r="C44" s="98">
        <v>3</v>
      </c>
      <c r="D44" s="4" t="s">
        <v>74</v>
      </c>
      <c r="E44" s="98">
        <v>1</v>
      </c>
      <c r="G44" s="11" t="str">
        <f>VLOOKUP($R$12,Division4g,2,FALSE)</f>
        <v>229 Woluwe 1</v>
      </c>
      <c r="H44" s="11" t="str">
        <f>VLOOKUP($S$12,Division4g,2,FALSE)</f>
        <v>952 Wavre 3</v>
      </c>
      <c r="I44" s="98">
        <v>0.5</v>
      </c>
      <c r="J44" s="4" t="s">
        <v>74</v>
      </c>
      <c r="K44" s="98">
        <v>3.5</v>
      </c>
      <c r="M44" s="11" t="str">
        <f>VLOOKUP($R$12,Division4h,2,FALSE)</f>
        <v>712 Landen 1</v>
      </c>
      <c r="N44" s="11" t="str">
        <f>VLOOKUP($S$12,Division4h,2,FALSE)</f>
        <v>621 TAL 3</v>
      </c>
      <c r="O44" s="98">
        <v>2</v>
      </c>
      <c r="P44" s="4" t="s">
        <v>74</v>
      </c>
      <c r="Q44" s="98">
        <v>2</v>
      </c>
    </row>
    <row r="45" spans="1:17" ht="12" customHeight="1" x14ac:dyDescent="0.25">
      <c r="A45" s="11" t="str">
        <f>VLOOKUP($R$13,Division4f,2,FALSE)</f>
        <v>417 Pion-Aalst 2</v>
      </c>
      <c r="B45" s="11" t="str">
        <f>VLOOKUP($S$13,Division4f,2,FALSE)</f>
        <v>402 Jean Jaures Gent 2</v>
      </c>
      <c r="C45" s="98">
        <v>1.5</v>
      </c>
      <c r="D45" s="4" t="s">
        <v>74</v>
      </c>
      <c r="E45" s="98">
        <v>2.5</v>
      </c>
      <c r="G45" s="11" t="str">
        <f>VLOOKUP($R$13,Division4g,2,FALSE)</f>
        <v>601 CRELEL Liège 4</v>
      </c>
      <c r="H45" s="11" t="str">
        <f>VLOOKUP($S$13,Division4g,2,FALSE)</f>
        <v>601 CRELEL Liège 5</v>
      </c>
      <c r="I45" s="98">
        <v>3</v>
      </c>
      <c r="J45" s="4" t="s">
        <v>74</v>
      </c>
      <c r="K45" s="98">
        <v>1</v>
      </c>
      <c r="M45" s="11" t="str">
        <f>VLOOKUP($R$13,Division4h,2,FALSE)</f>
        <v>601 CRELEL Liège 6</v>
      </c>
      <c r="N45" s="11" t="str">
        <f>VLOOKUP($S$13,Division4h,2,FALSE)</f>
        <v>601 CRELEL Liège 7</v>
      </c>
      <c r="O45" s="98">
        <v>2.5</v>
      </c>
      <c r="P45" s="4" t="s">
        <v>74</v>
      </c>
      <c r="Q45" s="98">
        <v>1.5</v>
      </c>
    </row>
    <row r="46" spans="1:17" ht="12" customHeight="1" x14ac:dyDescent="0.25">
      <c r="A46" s="11"/>
      <c r="B46" s="11"/>
      <c r="D46" s="4"/>
      <c r="G46" s="3"/>
      <c r="H46" s="3"/>
      <c r="J46" s="4"/>
      <c r="M46" s="3"/>
      <c r="N46" s="3"/>
      <c r="P46" s="4"/>
    </row>
    <row r="47" spans="1:17" ht="12" customHeight="1" x14ac:dyDescent="0.25">
      <c r="A47" s="10" t="s">
        <v>15</v>
      </c>
      <c r="B47" s="11"/>
      <c r="D47" s="4"/>
      <c r="G47" s="10" t="s">
        <v>16</v>
      </c>
      <c r="H47" s="11"/>
      <c r="J47" s="4"/>
      <c r="M47" s="10" t="s">
        <v>17</v>
      </c>
      <c r="N47" s="11"/>
      <c r="P47" s="4"/>
    </row>
    <row r="48" spans="1:17" ht="12" customHeight="1" x14ac:dyDescent="0.25">
      <c r="A48" s="11" t="str">
        <f>VLOOKUP($R$8,Division5a,2,FALSE)</f>
        <v>901 Namur Echecs 5</v>
      </c>
      <c r="B48" s="11" t="str">
        <f>VLOOKUP($S$8,Division5a,2,FALSE)</f>
        <v>901 Namur Echecs 6</v>
      </c>
      <c r="C48" s="98">
        <v>1</v>
      </c>
      <c r="D48" s="4" t="s">
        <v>74</v>
      </c>
      <c r="E48" s="98">
        <v>3</v>
      </c>
      <c r="G48" s="11" t="str">
        <f>VLOOKUP($R$8,Division5b,2,FALSE)</f>
        <v>101 KASK 3</v>
      </c>
      <c r="H48" s="11" t="str">
        <f>VLOOKUP($S$8,Division5b,2,FALSE)</f>
        <v>000 Bye 5B</v>
      </c>
      <c r="J48" s="4" t="s">
        <v>74</v>
      </c>
      <c r="M48" s="11" t="str">
        <f>VLOOKUP($R$8,Division5c,2,FALSE)</f>
        <v>303 KBSK Brugge 4</v>
      </c>
      <c r="N48" s="11" t="str">
        <f>VLOOKUP($S$8,Division5c,2,FALSE)</f>
        <v>422 MSV 2</v>
      </c>
      <c r="O48" s="98">
        <v>4</v>
      </c>
      <c r="P48" s="4" t="s">
        <v>74</v>
      </c>
      <c r="Q48" s="98">
        <v>0</v>
      </c>
    </row>
    <row r="49" spans="1:17" ht="12" customHeight="1" x14ac:dyDescent="0.25">
      <c r="A49" s="11" t="str">
        <f>VLOOKUP($R$9,Division5a,2,FALSE)</f>
        <v>278 Pantin 7</v>
      </c>
      <c r="B49" s="11" t="str">
        <f>VLOOKUP($S$9,Division5a,2,FALSE)</f>
        <v>000 Bye 5A</v>
      </c>
      <c r="D49" s="4" t="s">
        <v>74</v>
      </c>
      <c r="G49" s="11" t="str">
        <f>VLOOKUP($R$9,Division5b,2,FALSE)</f>
        <v>436 LSV-Chesspirant 3</v>
      </c>
      <c r="H49" s="11" t="str">
        <f>VLOOKUP($S$9,Division5b,2,FALSE)</f>
        <v>128 Beveren 2</v>
      </c>
      <c r="I49" s="98">
        <v>2.5</v>
      </c>
      <c r="J49" s="4" t="s">
        <v>74</v>
      </c>
      <c r="K49" s="98">
        <v>1.5</v>
      </c>
      <c r="M49" s="11" t="str">
        <f>VLOOKUP($R$9,Division5c,2,FALSE)</f>
        <v>521 Tournai 2</v>
      </c>
      <c r="N49" s="11" t="str">
        <f>VLOOKUP($S$9,Division5c,2,FALSE)</f>
        <v>462 Zottegem 3</v>
      </c>
      <c r="O49" s="98">
        <v>4</v>
      </c>
      <c r="P49" s="4" t="s">
        <v>74</v>
      </c>
      <c r="Q49" s="98">
        <v>0</v>
      </c>
    </row>
    <row r="50" spans="1:17" ht="12" customHeight="1" x14ac:dyDescent="0.25">
      <c r="A50" s="11" t="str">
        <f>VLOOKUP($R$10,Division5a,2,FALSE)</f>
        <v>810 Marche en Famenne 2</v>
      </c>
      <c r="B50" s="11" t="str">
        <f>VLOOKUP($S$10,Division5a,2,FALSE)</f>
        <v>703 Eisden/MSK-Dilsen 2</v>
      </c>
      <c r="C50" s="98">
        <v>3</v>
      </c>
      <c r="D50" s="4" t="s">
        <v>74</v>
      </c>
      <c r="E50" s="98">
        <v>1</v>
      </c>
      <c r="G50" s="11" t="str">
        <f>VLOOKUP($R$10,Division5b,2,FALSE)</f>
        <v>401 KGSRL 11</v>
      </c>
      <c r="H50" s="11" t="str">
        <f>VLOOKUP($S$10,Division5b,2,FALSE)</f>
        <v>130 Moretus Hoboken 2</v>
      </c>
      <c r="I50" s="98">
        <v>1</v>
      </c>
      <c r="J50" s="4" t="s">
        <v>74</v>
      </c>
      <c r="K50" s="98">
        <v>3</v>
      </c>
      <c r="M50" s="11" t="str">
        <f>VLOOKUP($R$10,Division5c,2,FALSE)</f>
        <v>436 LSV-Chesspirant 4</v>
      </c>
      <c r="N50" s="11" t="str">
        <f>VLOOKUP($S$10,Division5c,2,FALSE)</f>
        <v>471 Wachtebeke 5</v>
      </c>
      <c r="O50" s="98">
        <v>3</v>
      </c>
      <c r="P50" s="4" t="s">
        <v>74</v>
      </c>
      <c r="Q50" s="98">
        <v>1</v>
      </c>
    </row>
    <row r="51" spans="1:17" ht="12" customHeight="1" x14ac:dyDescent="0.25">
      <c r="A51" s="11" t="str">
        <f>VLOOKUP($R$11,Division5a,2,FALSE)</f>
        <v>609 Anthisnes 1</v>
      </c>
      <c r="B51" s="11" t="str">
        <f>VLOOKUP($S$11,Division5a,2,FALSE)</f>
        <v>618 Echiquier Mosan 2</v>
      </c>
      <c r="C51" s="98">
        <v>1.5</v>
      </c>
      <c r="D51" s="4" t="s">
        <v>74</v>
      </c>
      <c r="E51" s="98">
        <v>2.5</v>
      </c>
      <c r="G51" s="11" t="str">
        <f>VLOOKUP($R$11,Division5b,2,FALSE)</f>
        <v>230 Leuven Centraal 4</v>
      </c>
      <c r="H51" s="11" t="str">
        <f>VLOOKUP($S$11,Division5b,2,FALSE)</f>
        <v>132 SK Oude-God 3</v>
      </c>
      <c r="I51" s="98">
        <v>2.5</v>
      </c>
      <c r="J51" s="4" t="s">
        <v>74</v>
      </c>
      <c r="K51" s="98">
        <v>1.5</v>
      </c>
      <c r="M51" s="11" t="str">
        <f>VLOOKUP($R$11,Division5c,2,FALSE)</f>
        <v>401 KGSRL 12</v>
      </c>
      <c r="N51" s="11" t="str">
        <f>VLOOKUP($S$11,Division5c,2,FALSE)</f>
        <v>000 Bye 5C</v>
      </c>
      <c r="P51" s="4" t="s">
        <v>74</v>
      </c>
    </row>
    <row r="52" spans="1:17" ht="12" customHeight="1" x14ac:dyDescent="0.25">
      <c r="A52" s="11" t="str">
        <f>VLOOKUP($R$12,Division5a,2,FALSE)</f>
        <v>712 Landen 2</v>
      </c>
      <c r="B52" s="11" t="str">
        <f>VLOOKUP($S$12,Division5a,2,FALSE)</f>
        <v>952 Wavre 4</v>
      </c>
      <c r="C52" s="98">
        <v>2.5</v>
      </c>
      <c r="D52" s="4" t="s">
        <v>74</v>
      </c>
      <c r="E52" s="98">
        <v>1.5</v>
      </c>
      <c r="G52" s="11" t="str">
        <f>VLOOKUP($R$12,Division5b,2,FALSE)</f>
        <v>174 Brasschaat 6</v>
      </c>
      <c r="H52" s="11" t="str">
        <f>VLOOKUP($S$12,Division5b,2,FALSE)</f>
        <v>190 Burcht 1</v>
      </c>
      <c r="I52" s="98">
        <v>3</v>
      </c>
      <c r="J52" s="4" t="s">
        <v>74</v>
      </c>
      <c r="K52" s="98">
        <v>1</v>
      </c>
      <c r="M52" s="11" t="str">
        <f>VLOOKUP($R$12,Division5c,2,FALSE)</f>
        <v>313 KWSLE Waregem 3</v>
      </c>
      <c r="N52" s="11" t="str">
        <f>VLOOKUP($S$12,Division5c,2,FALSE)</f>
        <v>460 Oudenaarde 2</v>
      </c>
      <c r="O52" s="98">
        <v>1</v>
      </c>
      <c r="P52" s="4" t="s">
        <v>74</v>
      </c>
      <c r="Q52" s="98">
        <v>3</v>
      </c>
    </row>
    <row r="53" spans="1:17" ht="12" customHeight="1" x14ac:dyDescent="0.25">
      <c r="A53" s="11" t="str">
        <f>VLOOKUP($R$13,Division5a,2,FALSE)</f>
        <v>902 CE Sambrevillois 2</v>
      </c>
      <c r="B53" s="11" t="str">
        <f>VLOOKUP($S$13,Division5a,2,FALSE)</f>
        <v>601 CRELEL Liège 8</v>
      </c>
      <c r="C53" s="98">
        <v>4</v>
      </c>
      <c r="D53" s="4" t="s">
        <v>74</v>
      </c>
      <c r="E53" s="98">
        <v>0</v>
      </c>
      <c r="G53" s="11" t="str">
        <f>VLOOKUP($R$13,Division5b,2,FALSE)</f>
        <v>114 Mechelen 5</v>
      </c>
      <c r="H53" s="11" t="str">
        <f>VLOOKUP($S$13,Division5b,2,FALSE)</f>
        <v>143 Boey Temse 3</v>
      </c>
      <c r="I53" s="98">
        <v>3.5</v>
      </c>
      <c r="J53" s="4" t="s">
        <v>74</v>
      </c>
      <c r="K53" s="98">
        <v>0.5</v>
      </c>
      <c r="M53" s="11" t="str">
        <f>VLOOKUP($R$13,Division5c,2,FALSE)</f>
        <v>541 Leuze-en-Hainaut 2</v>
      </c>
      <c r="N53" s="11" t="str">
        <f>VLOOKUP($S$13,Division5c,2,FALSE)</f>
        <v>340 Izegem 2</v>
      </c>
      <c r="O53" s="98">
        <v>2.5</v>
      </c>
      <c r="P53" s="4" t="s">
        <v>74</v>
      </c>
      <c r="Q53" s="98">
        <v>1.5</v>
      </c>
    </row>
    <row r="54" spans="1:17" ht="12" customHeight="1" x14ac:dyDescent="0.25">
      <c r="A54" s="11"/>
      <c r="B54" s="11"/>
      <c r="D54" s="4"/>
      <c r="G54" s="3"/>
      <c r="H54" s="3"/>
      <c r="J54" s="4"/>
      <c r="M54" s="3"/>
      <c r="N54" s="3"/>
      <c r="P54" s="4"/>
    </row>
    <row r="55" spans="1:17" ht="12" customHeight="1" x14ac:dyDescent="0.25">
      <c r="A55" s="10" t="s">
        <v>18</v>
      </c>
      <c r="B55" s="11"/>
      <c r="D55" s="4"/>
      <c r="G55" s="10" t="s">
        <v>19</v>
      </c>
      <c r="H55" s="11"/>
      <c r="J55" s="4"/>
      <c r="M55" s="10" t="s">
        <v>20</v>
      </c>
      <c r="N55" s="11"/>
      <c r="P55" s="4"/>
    </row>
    <row r="56" spans="1:17" ht="12" customHeight="1" x14ac:dyDescent="0.25">
      <c r="A56" s="11" t="str">
        <f>VLOOKUP($R$8,Division5d,2,FALSE)</f>
        <v>303 KBSK Brugge 5</v>
      </c>
      <c r="B56" s="11" t="str">
        <f>VLOOKUP($S$8,Division5d,2,FALSE)</f>
        <v>422 MSV 3</v>
      </c>
      <c r="C56" s="98">
        <v>2.5</v>
      </c>
      <c r="D56" s="4" t="s">
        <v>74</v>
      </c>
      <c r="E56" s="98">
        <v>1.5</v>
      </c>
      <c r="G56" s="11" t="str">
        <f>VLOOKUP($R$8,Division5e,2,FALSE)</f>
        <v>607 KSK Rochade 6</v>
      </c>
      <c r="H56" s="11" t="str">
        <f>VLOOKUP($S$8,Division5e,2,FALSE)</f>
        <v>604 KSK47-Eynatten 5</v>
      </c>
      <c r="I56" s="98">
        <v>3</v>
      </c>
      <c r="J56" s="4" t="s">
        <v>74</v>
      </c>
      <c r="K56" s="98">
        <v>1</v>
      </c>
      <c r="M56" s="11" t="str">
        <f>VLOOKUP($R$8,Division5f,2,FALSE)</f>
        <v>192 SK Lier 1</v>
      </c>
      <c r="N56" s="11" t="str">
        <f>VLOOKUP($S$8,Division5f,2,FALSE)</f>
        <v>714 Pelt 2</v>
      </c>
      <c r="O56" s="98">
        <v>2.5</v>
      </c>
      <c r="P56" s="4" t="s">
        <v>74</v>
      </c>
      <c r="Q56" s="98">
        <v>1.5</v>
      </c>
    </row>
    <row r="57" spans="1:17" ht="12" customHeight="1" x14ac:dyDescent="0.25">
      <c r="A57" s="11" t="str">
        <f>VLOOKUP($R$9,Division5d,2,FALSE)</f>
        <v>436 LSV-Chesspirant 5</v>
      </c>
      <c r="B57" s="11" t="str">
        <f>VLOOKUP($S$9,Division5d,2,FALSE)</f>
        <v>462 Zottegem 4</v>
      </c>
      <c r="C57" s="98">
        <v>4</v>
      </c>
      <c r="D57" s="4" t="s">
        <v>74</v>
      </c>
      <c r="E57" s="98">
        <v>0</v>
      </c>
      <c r="G57" s="11" t="str">
        <f>VLOOKUP($R$9,Division5e,2,FALSE)</f>
        <v>703 Eisden/MSK-Dilsen 3</v>
      </c>
      <c r="H57" s="11" t="str">
        <f>VLOOKUP($S$9,Division5e,2,FALSE)</f>
        <v>604 KSK47-Eynatten 4</v>
      </c>
      <c r="I57" s="98">
        <v>1</v>
      </c>
      <c r="J57" s="4" t="s">
        <v>74</v>
      </c>
      <c r="K57" s="98">
        <v>3</v>
      </c>
      <c r="M57" s="11" t="str">
        <f>VLOOKUP($R$9,Division5f,2,FALSE)</f>
        <v>195 Chessmates 1</v>
      </c>
      <c r="N57" s="11" t="str">
        <f>VLOOKUP($S$9,Division5f,2,FALSE)</f>
        <v>176 Westerlo 3</v>
      </c>
      <c r="O57" s="98">
        <v>3</v>
      </c>
      <c r="P57" s="4" t="s">
        <v>74</v>
      </c>
      <c r="Q57" s="98">
        <v>1</v>
      </c>
    </row>
    <row r="58" spans="1:17" ht="12" customHeight="1" x14ac:dyDescent="0.25">
      <c r="A58" s="11" t="str">
        <f>VLOOKUP($R$10,Division5d,2,FALSE)</f>
        <v>436 LSV-Chesspirant 6</v>
      </c>
      <c r="B58" s="11" t="str">
        <f>VLOOKUP($S$10,Division5d,2,FALSE)</f>
        <v>000 Bye 5D</v>
      </c>
      <c r="D58" s="4" t="s">
        <v>74</v>
      </c>
      <c r="G58" s="11" t="str">
        <f>VLOOKUP($R$10,Division5e,2,FALSE)</f>
        <v>619 Welkenraedt 1</v>
      </c>
      <c r="H58" s="11" t="str">
        <f>VLOOKUP($S$10,Division5e,2,FALSE)</f>
        <v>609 Anthisnes 2</v>
      </c>
      <c r="I58" s="98">
        <v>3</v>
      </c>
      <c r="J58" s="4" t="s">
        <v>74</v>
      </c>
      <c r="K58" s="98">
        <v>1</v>
      </c>
      <c r="M58" s="11" t="str">
        <f>VLOOKUP($R$10,Division5f,2,FALSE)</f>
        <v>727 Midden-Limburg 3</v>
      </c>
      <c r="N58" s="11" t="str">
        <f>VLOOKUP($S$10,Division5f,2,FALSE)</f>
        <v>135 Geel 2</v>
      </c>
      <c r="O58" s="98">
        <v>1</v>
      </c>
      <c r="P58" s="4" t="s">
        <v>74</v>
      </c>
      <c r="Q58" s="98">
        <v>3</v>
      </c>
    </row>
    <row r="59" spans="1:17" ht="12" customHeight="1" x14ac:dyDescent="0.25">
      <c r="A59" s="11" t="str">
        <f>VLOOKUP($R$11,Division5d,2,FALSE)</f>
        <v>432 Wetteren 5</v>
      </c>
      <c r="B59" s="11" t="str">
        <f>VLOOKUP($S$11,Division5d,2,FALSE)</f>
        <v>401 KGSRL 14</v>
      </c>
      <c r="C59" s="98">
        <v>2</v>
      </c>
      <c r="D59" s="4" t="s">
        <v>74</v>
      </c>
      <c r="E59" s="98">
        <v>2</v>
      </c>
      <c r="G59" s="11" t="str">
        <f>VLOOKUP($R$11,Division5e,2,FALSE)</f>
        <v>627 SF Wirtzfeld 4</v>
      </c>
      <c r="H59" s="11" t="str">
        <f>VLOOKUP($S$11,Division5e,2,FALSE)</f>
        <v>000 Bye 5E</v>
      </c>
      <c r="J59" s="4" t="s">
        <v>74</v>
      </c>
      <c r="M59" s="11" t="str">
        <f>VLOOKUP($R$11,Division5f,2,FALSE)</f>
        <v>121 Turnhout 4</v>
      </c>
      <c r="N59" s="11" t="str">
        <f>VLOOKUP($S$11,Division5f,2,FALSE)</f>
        <v>162 Molse SC 2</v>
      </c>
      <c r="O59" s="98">
        <v>4</v>
      </c>
      <c r="P59" s="4" t="s">
        <v>74</v>
      </c>
      <c r="Q59" s="98">
        <v>0</v>
      </c>
    </row>
    <row r="60" spans="1:17" ht="12" customHeight="1" x14ac:dyDescent="0.25">
      <c r="A60" s="11" t="str">
        <f>VLOOKUP($R$12,Division5d,2,FALSE)</f>
        <v>301 KOSK Oostende 4</v>
      </c>
      <c r="B60" s="11" t="str">
        <f>VLOOKUP($S$12,Division5d,2,FALSE)</f>
        <v>472 De Mercatel 3</v>
      </c>
      <c r="C60" s="98">
        <v>2</v>
      </c>
      <c r="D60" s="4" t="s">
        <v>74</v>
      </c>
      <c r="E60" s="98">
        <v>2</v>
      </c>
      <c r="G60" s="11" t="str">
        <f>VLOOKUP($R$12,Division5e,2,FALSE)</f>
        <v>666 Le 666 1</v>
      </c>
      <c r="H60" s="11" t="str">
        <f>VLOOKUP($S$12,Division5e,2,FALSE)</f>
        <v>621 TAL 4</v>
      </c>
      <c r="I60" s="98">
        <v>3</v>
      </c>
      <c r="J60" s="4" t="s">
        <v>74</v>
      </c>
      <c r="K60" s="98">
        <v>1</v>
      </c>
      <c r="M60" s="11" t="str">
        <f>VLOOKUP($R$12,Division5f,2,FALSE)</f>
        <v>132 SK Oude-God 4</v>
      </c>
      <c r="N60" s="11" t="str">
        <f>VLOOKUP($S$12,Division5f,2,FALSE)</f>
        <v>194 ChessLooks Lier 2</v>
      </c>
      <c r="O60" s="98">
        <v>3.5</v>
      </c>
      <c r="P60" s="4" t="s">
        <v>74</v>
      </c>
      <c r="Q60" s="98">
        <v>0.5</v>
      </c>
    </row>
    <row r="61" spans="1:17" ht="12" customHeight="1" x14ac:dyDescent="0.25">
      <c r="A61" s="11" t="str">
        <f>VLOOKUP($R$13,Division5d,2,FALSE)</f>
        <v>418 Geraardsbergen 2</v>
      </c>
      <c r="B61" s="11" t="str">
        <f>VLOOKUP($S$13,Division5d,2,FALSE)</f>
        <v>401 KGSRL 13</v>
      </c>
      <c r="C61" s="98">
        <v>3.5</v>
      </c>
      <c r="D61" s="4" t="s">
        <v>74</v>
      </c>
      <c r="E61" s="98">
        <v>0.5</v>
      </c>
      <c r="G61" s="11" t="str">
        <f>VLOOKUP($R$13,Division5e,2,FALSE)</f>
        <v>601 CRELEL Liège 9</v>
      </c>
      <c r="H61" s="11" t="str">
        <f>VLOOKUP($S$13,Division5e,2,FALSE)</f>
        <v>601 CRELEL Liège 10</v>
      </c>
      <c r="I61" s="98">
        <v>3.5</v>
      </c>
      <c r="J61" s="4" t="s">
        <v>74</v>
      </c>
      <c r="K61" s="98">
        <v>0.5</v>
      </c>
      <c r="M61" s="11" t="str">
        <f>VLOOKUP($R$13,Division5f,2,FALSE)</f>
        <v>114 Mechelen 6</v>
      </c>
      <c r="N61" s="11" t="str">
        <f>VLOOKUP($S$13,Division5f,2,FALSE)</f>
        <v>182 SC Noorderwijk 1</v>
      </c>
      <c r="O61" s="98">
        <v>0</v>
      </c>
      <c r="P61" s="4" t="s">
        <v>74</v>
      </c>
      <c r="Q61" s="98">
        <v>4</v>
      </c>
    </row>
    <row r="62" spans="1:17" ht="12" customHeight="1" x14ac:dyDescent="0.25">
      <c r="A62" s="11"/>
      <c r="B62" s="11"/>
      <c r="D62" s="4"/>
      <c r="G62" s="3"/>
      <c r="H62" s="3"/>
      <c r="J62" s="4"/>
      <c r="M62" s="3"/>
      <c r="N62" s="3"/>
      <c r="P62" s="4"/>
    </row>
    <row r="63" spans="1:17" ht="12" customHeight="1" x14ac:dyDescent="0.25">
      <c r="A63" s="10" t="s">
        <v>21</v>
      </c>
      <c r="B63" s="11"/>
      <c r="D63" s="4"/>
      <c r="G63" s="10" t="s">
        <v>22</v>
      </c>
      <c r="H63" s="11"/>
      <c r="J63" s="4"/>
      <c r="M63" s="10" t="s">
        <v>23</v>
      </c>
      <c r="N63" s="11"/>
      <c r="P63" s="4"/>
    </row>
    <row r="64" spans="1:17" ht="12" customHeight="1" x14ac:dyDescent="0.25">
      <c r="A64" s="11" t="str">
        <f>VLOOKUP($R$8,Division5g,2,FALSE)</f>
        <v>233 DZD Halle 1</v>
      </c>
      <c r="B64" s="11" t="str">
        <f>VLOOKUP($S$8,Division5g,2,FALSE)</f>
        <v>244 Brussels 5</v>
      </c>
      <c r="C64" s="98">
        <v>2.5</v>
      </c>
      <c r="D64" s="4" t="s">
        <v>74</v>
      </c>
      <c r="E64" s="98">
        <v>1.5</v>
      </c>
      <c r="G64" s="11" t="str">
        <f>VLOOKUP($R$8,Division5h,2,FALSE)</f>
        <v>303 KBSK Brugge 6</v>
      </c>
      <c r="H64" s="11" t="str">
        <f>VLOOKUP($S$8,Division5h,2,FALSE)</f>
        <v>422 MSV 4</v>
      </c>
      <c r="I64" s="98">
        <v>1.5</v>
      </c>
      <c r="J64" s="4" t="s">
        <v>74</v>
      </c>
      <c r="K64" s="98">
        <v>2.5</v>
      </c>
      <c r="M64" s="11" t="str">
        <f>VLOOKUP($R$8,Division5i,2,FALSE)</f>
        <v>518 Soignies 1</v>
      </c>
      <c r="N64" s="11" t="str">
        <f>VLOOKUP($S$8,Division5i,2,FALSE)</f>
        <v>514 Montigny-Fontaine 3</v>
      </c>
      <c r="O64" s="98">
        <v>3</v>
      </c>
      <c r="P64" s="4" t="s">
        <v>74</v>
      </c>
      <c r="Q64" s="98">
        <v>1</v>
      </c>
    </row>
    <row r="65" spans="1:17" ht="12" customHeight="1" x14ac:dyDescent="0.25">
      <c r="A65" s="11" t="str">
        <f>VLOOKUP($R$9,Division5g,2,FALSE)</f>
        <v>278 Pantin 8</v>
      </c>
      <c r="B65" s="11" t="str">
        <f>VLOOKUP($S$9,Division5g,2,FALSE)</f>
        <v>226 Europchess 5</v>
      </c>
      <c r="C65" s="98">
        <v>2.5</v>
      </c>
      <c r="D65" s="4" t="s">
        <v>74</v>
      </c>
      <c r="E65" s="98">
        <v>1.5</v>
      </c>
      <c r="G65" s="11" t="str">
        <f>VLOOKUP($R$9,Division5h,2,FALSE)</f>
        <v>322 KVSK Veurne 1</v>
      </c>
      <c r="H65" s="11" t="str">
        <f>VLOOKUP($S$9,Division5h,2,FALSE)</f>
        <v>304 Tielt 2</v>
      </c>
      <c r="I65" s="98">
        <v>0.5</v>
      </c>
      <c r="J65" s="4" t="s">
        <v>74</v>
      </c>
      <c r="K65" s="98">
        <v>3.5</v>
      </c>
      <c r="M65" s="11" t="str">
        <f>VLOOKUP($R$9,Division5i,2,FALSE)</f>
        <v>549 Saint-Ghislain 1</v>
      </c>
      <c r="N65" s="11" t="str">
        <f>VLOOKUP($S$9,Division5i,2,FALSE)</f>
        <v>551 HCC Jurbise 2</v>
      </c>
      <c r="O65" s="98">
        <v>0</v>
      </c>
      <c r="P65" s="4" t="s">
        <v>74</v>
      </c>
      <c r="Q65" s="98">
        <v>4</v>
      </c>
    </row>
    <row r="66" spans="1:17" ht="12" customHeight="1" x14ac:dyDescent="0.25">
      <c r="A66" s="11" t="str">
        <f>VLOOKUP($R$10,Division5g,2,FALSE)</f>
        <v>239 Boitsfort 4</v>
      </c>
      <c r="B66" s="11" t="str">
        <f>VLOOKUP($S$10,Division5g,2,FALSE)</f>
        <v>961 Braine Echecs 2</v>
      </c>
      <c r="C66" s="98">
        <v>2.5</v>
      </c>
      <c r="D66" s="4" t="s">
        <v>74</v>
      </c>
      <c r="E66" s="98">
        <v>1.5</v>
      </c>
      <c r="G66" s="11" t="str">
        <f>VLOOKUP($R$10,Division5h,2,FALSE)</f>
        <v>436 LSV-Chesspirant 7</v>
      </c>
      <c r="H66" s="11" t="str">
        <f>VLOOKUP($S$10,Division5h,2,FALSE)</f>
        <v>301 KOSK Oostende 5</v>
      </c>
      <c r="I66" s="98">
        <v>4</v>
      </c>
      <c r="J66" s="4" t="s">
        <v>74</v>
      </c>
      <c r="K66" s="98">
        <v>0</v>
      </c>
      <c r="M66" s="11" t="str">
        <f>VLOOKUP($R$10,Division5i,2,FALSE)</f>
        <v>909 Philippeville 2</v>
      </c>
      <c r="N66" s="11" t="str">
        <f>VLOOKUP($S$10,Division5i,2,FALSE)</f>
        <v>953 Nivelles 1</v>
      </c>
      <c r="O66" s="98">
        <v>3.5</v>
      </c>
      <c r="P66" s="4" t="s">
        <v>74</v>
      </c>
      <c r="Q66" s="98">
        <v>0.5</v>
      </c>
    </row>
    <row r="67" spans="1:17" ht="12" customHeight="1" x14ac:dyDescent="0.25">
      <c r="A67" s="11" t="str">
        <f>VLOOKUP($R$11,Division5g,2,FALSE)</f>
        <v>230 Leuven Centraal 5</v>
      </c>
      <c r="B67" s="11" t="str">
        <f>VLOOKUP($S$11,Division5g,2,FALSE)</f>
        <v>201 CREB Bruxelles 3</v>
      </c>
      <c r="C67" s="98">
        <v>4</v>
      </c>
      <c r="D67" s="4" t="s">
        <v>74</v>
      </c>
      <c r="E67" s="98">
        <v>0</v>
      </c>
      <c r="G67" s="11" t="str">
        <f>VLOOKUP($R$11,Division5h,2,FALSE)</f>
        <v>351 Knokke 1</v>
      </c>
      <c r="H67" s="11" t="str">
        <f>VLOOKUP($S$11,Division5h,2,FALSE)</f>
        <v>430 Landegem 4</v>
      </c>
      <c r="I67" s="98">
        <v>2</v>
      </c>
      <c r="J67" s="4" t="s">
        <v>74</v>
      </c>
      <c r="K67" s="98">
        <v>2</v>
      </c>
      <c r="M67" s="11" t="str">
        <f>VLOOKUP($R$11,Division5i,2,FALSE)</f>
        <v>548 Caissa Europe 3</v>
      </c>
      <c r="N67" s="11" t="str">
        <f>VLOOKUP($S$11,Division5i,2,FALSE)</f>
        <v>525 CELB Anderlues 2</v>
      </c>
      <c r="O67" s="98">
        <v>3</v>
      </c>
      <c r="P67" s="4" t="s">
        <v>74</v>
      </c>
      <c r="Q67" s="98">
        <v>1</v>
      </c>
    </row>
    <row r="68" spans="1:17" ht="12" customHeight="1" x14ac:dyDescent="0.25">
      <c r="A68" s="11" t="str">
        <f>VLOOKUP($R$12,Division5g,2,FALSE)</f>
        <v>207 2 Fous Diogène 2</v>
      </c>
      <c r="B68" s="11" t="str">
        <f>VLOOKUP($S$12,Division5g,2,FALSE)</f>
        <v>952 Wavre 5</v>
      </c>
      <c r="C68" s="98">
        <v>4</v>
      </c>
      <c r="D68" s="4" t="s">
        <v>74</v>
      </c>
      <c r="E68" s="98">
        <v>0</v>
      </c>
      <c r="G68" s="11" t="str">
        <f>VLOOKUP($R$12,Division5h,2,FALSE)</f>
        <v>401 KGSRL 15</v>
      </c>
      <c r="H68" s="11" t="str">
        <f>VLOOKUP($S$12,Division5h,2,FALSE)</f>
        <v>475 Rapid Aalter 2</v>
      </c>
      <c r="I68" s="98">
        <v>3</v>
      </c>
      <c r="J68" s="4" t="s">
        <v>74</v>
      </c>
      <c r="K68" s="98">
        <v>1</v>
      </c>
      <c r="M68" s="11" t="str">
        <f>VLOOKUP($R$12,Division5i,2,FALSE)</f>
        <v>000 Bye 5I</v>
      </c>
      <c r="N68" s="11" t="str">
        <f>VLOOKUP($S$12,Division5i,2,FALSE)</f>
        <v>547 Ren. Binche 1</v>
      </c>
      <c r="P68" s="4" t="s">
        <v>74</v>
      </c>
    </row>
    <row r="69" spans="1:17" ht="12" customHeight="1" x14ac:dyDescent="0.25">
      <c r="A69" s="11" t="str">
        <f>VLOOKUP($R$13,Division5g,2,FALSE)</f>
        <v>114 Mechelen 7</v>
      </c>
      <c r="B69" s="11" t="str">
        <f>VLOOKUP($S$13,Division5g,2,FALSE)</f>
        <v>209 The Belgian CC 3</v>
      </c>
      <c r="C69" s="98">
        <v>3</v>
      </c>
      <c r="D69" s="4" t="s">
        <v>74</v>
      </c>
      <c r="E69" s="98">
        <v>1</v>
      </c>
      <c r="G69" s="11" t="str">
        <f>VLOOKUP($R$13,Division5h,2,FALSE)</f>
        <v>307 Bredene 2</v>
      </c>
      <c r="H69" s="11" t="str">
        <f>VLOOKUP($S$13,Division5h,2,FALSE)</f>
        <v>340 Izegem 3</v>
      </c>
      <c r="I69" s="98">
        <v>3.5</v>
      </c>
      <c r="J69" s="4" t="s">
        <v>74</v>
      </c>
      <c r="K69" s="98">
        <v>0.5</v>
      </c>
      <c r="M69" s="11" t="str">
        <f>VLOOKUP($R$13,Division5i,2,FALSE)</f>
        <v>541 Leuze-en-Hainaut 3</v>
      </c>
      <c r="N69" s="11" t="str">
        <f>VLOOKUP($S$13,Division5i,2,FALSE)</f>
        <v>501 CREC Charlerloi 3</v>
      </c>
      <c r="O69" s="98">
        <v>4</v>
      </c>
      <c r="P69" s="4" t="s">
        <v>74</v>
      </c>
      <c r="Q69" s="98">
        <v>0</v>
      </c>
    </row>
    <row r="70" spans="1:17" ht="12" customHeight="1" x14ac:dyDescent="0.25">
      <c r="A70" s="11"/>
      <c r="B70" s="11"/>
      <c r="D70" s="4"/>
      <c r="G70" s="11"/>
      <c r="H70" s="11"/>
      <c r="J70" s="4"/>
      <c r="M70" s="11"/>
      <c r="N70" s="11"/>
      <c r="P70" s="4"/>
    </row>
    <row r="71" spans="1:17" ht="12" customHeight="1" x14ac:dyDescent="0.25">
      <c r="A71" s="10" t="s">
        <v>24</v>
      </c>
      <c r="B71" s="11"/>
      <c r="D71" s="4"/>
      <c r="G71" s="10" t="s">
        <v>25</v>
      </c>
      <c r="H71" s="11"/>
      <c r="J71" s="4"/>
      <c r="M71" s="10" t="s">
        <v>26</v>
      </c>
      <c r="N71" s="11"/>
      <c r="P71" s="4"/>
    </row>
    <row r="72" spans="1:17" ht="12" customHeight="1" x14ac:dyDescent="0.25">
      <c r="A72" s="11" t="str">
        <f>VLOOKUP($R$8,Division5j,2,FALSE)</f>
        <v>401 KGSRL 16</v>
      </c>
      <c r="B72" s="11" t="str">
        <f>VLOOKUP($S$8,Division5j,2,FALSE)</f>
        <v>128 Beveren 3</v>
      </c>
      <c r="C72" s="98">
        <v>1</v>
      </c>
      <c r="D72" s="4" t="s">
        <v>74</v>
      </c>
      <c r="E72" s="98">
        <v>3</v>
      </c>
      <c r="G72" s="11" t="str">
        <f>VLOOKUP($R$8,Division5k,2,FALSE)</f>
        <v>233 DZD Halle 2</v>
      </c>
      <c r="H72" s="11" t="str">
        <f>VLOOKUP($S$8,Division5k,2,FALSE)</f>
        <v>514 Montigny-Fontaine 4</v>
      </c>
      <c r="I72" s="98">
        <v>4</v>
      </c>
      <c r="J72" s="4" t="s">
        <v>74</v>
      </c>
      <c r="K72" s="98">
        <v>0</v>
      </c>
      <c r="M72" s="11" t="str">
        <f>VLOOKUP($R$8,Division5l,2,FALSE)</f>
        <v>192 SK Lier 2</v>
      </c>
      <c r="N72" s="11" t="str">
        <f>VLOOKUP($S$8,Division5l,2,FALSE)</f>
        <v>124 Deurne 4</v>
      </c>
      <c r="O72" s="98">
        <v>0</v>
      </c>
      <c r="P72" s="4" t="s">
        <v>74</v>
      </c>
      <c r="Q72" s="98">
        <v>4</v>
      </c>
    </row>
    <row r="73" spans="1:17" ht="12" customHeight="1" x14ac:dyDescent="0.25">
      <c r="A73" s="11" t="str">
        <f>VLOOKUP($R$9,Division5j,2,FALSE)</f>
        <v>436 LSV-Chesspirant 8</v>
      </c>
      <c r="B73" s="11" t="str">
        <f>VLOOKUP($S$9,Division5j,2,FALSE)</f>
        <v>132 SK Oude-God 5</v>
      </c>
      <c r="C73" s="98">
        <v>4</v>
      </c>
      <c r="D73" s="4" t="s">
        <v>74</v>
      </c>
      <c r="E73" s="98">
        <v>0</v>
      </c>
      <c r="G73" s="11" t="str">
        <f>VLOOKUP($R$9,Division5k,2,FALSE)</f>
        <v>549 Saint-Ghislain 2</v>
      </c>
      <c r="H73" s="11" t="str">
        <f>VLOOKUP($S$9,Division5k,2,FALSE)</f>
        <v>000 Bye 5K</v>
      </c>
      <c r="J73" s="4" t="s">
        <v>74</v>
      </c>
      <c r="M73" s="11" t="str">
        <f>VLOOKUP($R$9,Division5l,2,FALSE)</f>
        <v>166 TSM Mechelen 3</v>
      </c>
      <c r="N73" s="11" t="str">
        <f>VLOOKUP($S$9,Division5l,2,FALSE)</f>
        <v>128 Beveren 4</v>
      </c>
      <c r="O73" s="98">
        <v>4</v>
      </c>
      <c r="P73" s="4" t="s">
        <v>74</v>
      </c>
      <c r="Q73" s="98">
        <v>0</v>
      </c>
    </row>
    <row r="74" spans="1:17" ht="12" customHeight="1" x14ac:dyDescent="0.25">
      <c r="A74" s="11" t="str">
        <f>VLOOKUP($R$10,Division5j,2,FALSE)</f>
        <v>436 LSV-Chesspirant 9</v>
      </c>
      <c r="B74" s="11" t="str">
        <f>VLOOKUP($S$10,Division5j,2,FALSE)</f>
        <v>425 Dendermonde 2</v>
      </c>
      <c r="C74" s="98">
        <v>4</v>
      </c>
      <c r="D74" s="4" t="s">
        <v>74</v>
      </c>
      <c r="E74" s="98">
        <v>0</v>
      </c>
      <c r="G74" s="11" t="str">
        <f>VLOOKUP($R$10,Division5k,2,FALSE)</f>
        <v>551 HCC Jurbise 3</v>
      </c>
      <c r="H74" s="11" t="str">
        <f>VLOOKUP($S$10,Division5k,2,FALSE)</f>
        <v>961 Braine Echecs 3</v>
      </c>
      <c r="I74" s="98">
        <v>1</v>
      </c>
      <c r="J74" s="4" t="s">
        <v>74</v>
      </c>
      <c r="K74" s="98">
        <v>3</v>
      </c>
      <c r="M74" s="11" t="str">
        <f>VLOOKUP($R$10,Division5l,2,FALSE)</f>
        <v>260 Kapelle o/d Bos 2</v>
      </c>
      <c r="N74" s="11" t="str">
        <f>VLOOKUP($S$10,Division5l,2,FALSE)</f>
        <v>135 Geel 3</v>
      </c>
      <c r="O74" s="98">
        <v>1.5</v>
      </c>
      <c r="P74" s="4" t="s">
        <v>74</v>
      </c>
      <c r="Q74" s="98">
        <v>2.5</v>
      </c>
    </row>
    <row r="75" spans="1:17" ht="12" customHeight="1" x14ac:dyDescent="0.25">
      <c r="A75" s="11" t="str">
        <f>VLOOKUP($R$11,Division5j,2,FALSE)</f>
        <v>432 Wetteren 6</v>
      </c>
      <c r="B75" s="11" t="str">
        <f>VLOOKUP($S$11,Division5j,2,FALSE)</f>
        <v>261 Opwijk 3</v>
      </c>
      <c r="C75" s="98">
        <v>2</v>
      </c>
      <c r="D75" s="4" t="s">
        <v>74</v>
      </c>
      <c r="E75" s="98">
        <v>2</v>
      </c>
      <c r="G75" s="11" t="str">
        <f>VLOOKUP($R$11,Division5k,2,FALSE)</f>
        <v>207 2 Fous Diogène 3</v>
      </c>
      <c r="H75" s="11" t="str">
        <f>VLOOKUP($S$11,Division5k,2,FALSE)</f>
        <v>525 CELB Anderlues 3</v>
      </c>
      <c r="I75" s="98">
        <v>1</v>
      </c>
      <c r="J75" s="4" t="s">
        <v>74</v>
      </c>
      <c r="K75" s="98">
        <v>3</v>
      </c>
      <c r="M75" s="11" t="str">
        <f>VLOOKUP($R$11,Division5l,2,FALSE)</f>
        <v>230 Leuven Centraal 6</v>
      </c>
      <c r="N75" s="11" t="str">
        <f>VLOOKUP($S$11,Division5l,2,FALSE)</f>
        <v>130 Moretus Hoboken 3</v>
      </c>
      <c r="O75" s="98">
        <v>3</v>
      </c>
      <c r="P75" s="4" t="s">
        <v>74</v>
      </c>
      <c r="Q75" s="98">
        <v>1</v>
      </c>
    </row>
    <row r="76" spans="1:17" ht="12" customHeight="1" x14ac:dyDescent="0.25">
      <c r="A76" s="11" t="str">
        <f>VLOOKUP($R$12,Division5j,2,FALSE)</f>
        <v>204 Excelsior 1</v>
      </c>
      <c r="B76" s="11" t="str">
        <f>VLOOKUP($S$12,Division5j,2,FALSE)</f>
        <v>190 Burcht 2</v>
      </c>
      <c r="C76" s="98">
        <v>2</v>
      </c>
      <c r="D76" s="4" t="s">
        <v>74</v>
      </c>
      <c r="E76" s="98">
        <v>2</v>
      </c>
      <c r="G76" s="11" t="str">
        <f>VLOOKUP($R$12,Division5k,2,FALSE)</f>
        <v>228 Dworp 4</v>
      </c>
      <c r="H76" s="11" t="str">
        <f>VLOOKUP($S$12,Division5k,2,FALSE)</f>
        <v>952 Wavre 6</v>
      </c>
      <c r="I76" s="98">
        <v>4</v>
      </c>
      <c r="J76" s="4" t="s">
        <v>74</v>
      </c>
      <c r="K76" s="98">
        <v>0</v>
      </c>
      <c r="M76" s="11" t="str">
        <f>VLOOKUP($R$12,Division5l,2,FALSE)</f>
        <v>174 Brasschaat 7</v>
      </c>
      <c r="N76" s="11" t="str">
        <f>VLOOKUP($S$12,Division5l,2,FALSE)</f>
        <v>194 ChessLooks Lier 3</v>
      </c>
      <c r="O76" s="98">
        <v>0</v>
      </c>
      <c r="P76" s="4" t="s">
        <v>74</v>
      </c>
      <c r="Q76" s="98">
        <v>4</v>
      </c>
    </row>
    <row r="77" spans="1:17" ht="12" customHeight="1" x14ac:dyDescent="0.25">
      <c r="A77" s="11" t="str">
        <f>VLOOKUP($R$13,Division5j,2,FALSE)</f>
        <v>417 Pion-Aalst 3</v>
      </c>
      <c r="B77" s="11" t="str">
        <f>VLOOKUP($S$13,Division5j,2,FALSE)</f>
        <v>143 Boey Temse 4</v>
      </c>
      <c r="C77" s="98">
        <v>4</v>
      </c>
      <c r="D77" s="4" t="s">
        <v>74</v>
      </c>
      <c r="E77" s="98">
        <v>0</v>
      </c>
      <c r="G77" s="11" t="str">
        <f>VLOOKUP($R$13,Division5k,2,FALSE)</f>
        <v>902 CE Sambrevillois 3</v>
      </c>
      <c r="H77" s="11" t="str">
        <f>VLOOKUP($S$13,Division5k,2,FALSE)</f>
        <v>501 CREC Charlerloi 4</v>
      </c>
      <c r="I77" s="98">
        <v>1.5</v>
      </c>
      <c r="J77" s="4" t="s">
        <v>74</v>
      </c>
      <c r="K77" s="98">
        <v>2.5</v>
      </c>
      <c r="M77" s="11" t="str">
        <f>VLOOKUP($R$13,Division5l,2,FALSE)</f>
        <v>114 Mechelen 8</v>
      </c>
      <c r="N77" s="11" t="str">
        <f>VLOOKUP($S$13,Division5l,2,FALSE)</f>
        <v>132 SK Oude-God 6</v>
      </c>
      <c r="O77" s="98">
        <v>3</v>
      </c>
      <c r="P77" s="4" t="s">
        <v>74</v>
      </c>
      <c r="Q77" s="98">
        <v>1</v>
      </c>
    </row>
    <row r="78" spans="1:17" ht="12" customHeight="1" x14ac:dyDescent="0.25">
      <c r="D78" s="4"/>
      <c r="J78" s="4"/>
      <c r="P78" s="4"/>
    </row>
    <row r="79" spans="1:17" ht="12" hidden="1" customHeight="1" x14ac:dyDescent="0.25">
      <c r="A79" s="10" t="s">
        <v>27</v>
      </c>
      <c r="B79" s="11"/>
      <c r="D79" s="4"/>
      <c r="G79" s="10" t="s">
        <v>44</v>
      </c>
      <c r="H79" s="11"/>
      <c r="J79" s="4"/>
      <c r="P79" s="4"/>
    </row>
    <row r="80" spans="1:17" ht="12" hidden="1" customHeight="1" x14ac:dyDescent="0.25">
      <c r="A80" s="11">
        <f>VLOOKUP($R$8,Division5m,2,FALSE)</f>
        <v>0</v>
      </c>
      <c r="B80" s="11">
        <f>VLOOKUP($S$8,Division5m,2,FALSE)</f>
        <v>0</v>
      </c>
      <c r="C80" s="98">
        <v>0</v>
      </c>
      <c r="D80" s="4"/>
      <c r="E80" s="98">
        <v>0</v>
      </c>
      <c r="G80" s="11">
        <f>VLOOKUP($R$8,Division5n,2,FALSE)</f>
        <v>0</v>
      </c>
      <c r="H80" s="11">
        <f>VLOOKUP($S$8,Division5n,2,FALSE)</f>
        <v>0</v>
      </c>
      <c r="I80" s="98">
        <v>0</v>
      </c>
      <c r="J80" s="4"/>
      <c r="K80" s="98">
        <v>0</v>
      </c>
      <c r="P80" s="4"/>
    </row>
    <row r="81" spans="1:16" ht="12" hidden="1" customHeight="1" x14ac:dyDescent="0.25">
      <c r="A81" s="11">
        <f>VLOOKUP($R$9,Division5m,2,FALSE)</f>
        <v>0</v>
      </c>
      <c r="B81" s="11">
        <f>VLOOKUP($S$9,Division5m,2,FALSE)</f>
        <v>0</v>
      </c>
      <c r="C81" s="98">
        <v>0</v>
      </c>
      <c r="D81" s="4"/>
      <c r="E81" s="98">
        <v>0</v>
      </c>
      <c r="G81" s="11">
        <f>VLOOKUP($R$9,Division5n,2,FALSE)</f>
        <v>0</v>
      </c>
      <c r="H81" s="11">
        <f>VLOOKUP($S$9,Division5n,2,FALSE)</f>
        <v>0</v>
      </c>
      <c r="I81" s="98">
        <v>0</v>
      </c>
      <c r="J81" s="4"/>
      <c r="K81" s="98">
        <v>0</v>
      </c>
      <c r="P81" s="4"/>
    </row>
    <row r="82" spans="1:16" ht="12" hidden="1" customHeight="1" x14ac:dyDescent="0.25">
      <c r="A82" s="11">
        <f>VLOOKUP($R$10,Division5m,2,FALSE)</f>
        <v>0</v>
      </c>
      <c r="B82" s="11">
        <f>VLOOKUP($S$10,Division5m,2,FALSE)</f>
        <v>0</v>
      </c>
      <c r="C82" s="98">
        <v>0</v>
      </c>
      <c r="D82" s="4"/>
      <c r="E82" s="98">
        <v>0</v>
      </c>
      <c r="G82" s="11">
        <f>VLOOKUP($R$10,Division5n,2,FALSE)</f>
        <v>0</v>
      </c>
      <c r="H82" s="11">
        <f>VLOOKUP($S$10,Division5n,2,FALSE)</f>
        <v>0</v>
      </c>
      <c r="I82" s="98">
        <v>0</v>
      </c>
      <c r="J82" s="4"/>
      <c r="K82" s="98">
        <v>0</v>
      </c>
      <c r="P82" s="4"/>
    </row>
    <row r="83" spans="1:16" ht="12" hidden="1" customHeight="1" x14ac:dyDescent="0.25">
      <c r="A83" s="11">
        <f>VLOOKUP($R$11,Division5m,2,FALSE)</f>
        <v>0</v>
      </c>
      <c r="B83" s="11">
        <f>VLOOKUP($S$11,Division5m,2,FALSE)</f>
        <v>0</v>
      </c>
      <c r="C83" s="98">
        <v>0</v>
      </c>
      <c r="D83" s="4"/>
      <c r="E83" s="98">
        <v>0</v>
      </c>
      <c r="G83" s="11">
        <f>VLOOKUP($R$11,Division5n,2,FALSE)</f>
        <v>0</v>
      </c>
      <c r="H83" s="11">
        <f>VLOOKUP($S$11,Division5n,2,FALSE)</f>
        <v>0</v>
      </c>
      <c r="I83" s="98">
        <v>0</v>
      </c>
      <c r="J83" s="4"/>
      <c r="K83" s="98">
        <v>0</v>
      </c>
      <c r="P83" s="4"/>
    </row>
    <row r="84" spans="1:16" ht="12" hidden="1" customHeight="1" x14ac:dyDescent="0.25">
      <c r="A84" s="11">
        <f>VLOOKUP($R$12,Division5m,2,FALSE)</f>
        <v>0</v>
      </c>
      <c r="B84" s="11">
        <f>VLOOKUP($S$12,Division5m,2,FALSE)</f>
        <v>0</v>
      </c>
      <c r="C84" s="98">
        <v>0</v>
      </c>
      <c r="D84" s="4"/>
      <c r="E84" s="98">
        <v>0</v>
      </c>
      <c r="G84" s="11">
        <f>VLOOKUP($R$12,Division5n,2,FALSE)</f>
        <v>0</v>
      </c>
      <c r="H84" s="11">
        <f>VLOOKUP($S$12,Division5n,2,FALSE)</f>
        <v>0</v>
      </c>
      <c r="I84" s="98">
        <v>0</v>
      </c>
      <c r="J84" s="4"/>
      <c r="K84" s="98">
        <v>0</v>
      </c>
      <c r="P84" s="4"/>
    </row>
    <row r="85" spans="1:16" ht="12" hidden="1" customHeight="1" x14ac:dyDescent="0.25">
      <c r="A85" s="11">
        <f>VLOOKUP($R$13,Division5m,2,FALSE)</f>
        <v>0</v>
      </c>
      <c r="B85" s="11">
        <f>VLOOKUP($S$13,Division5m,2,FALSE)</f>
        <v>0</v>
      </c>
      <c r="C85" s="98">
        <v>0</v>
      </c>
      <c r="D85" s="4"/>
      <c r="E85" s="98">
        <v>0</v>
      </c>
      <c r="G85" s="11">
        <f>VLOOKUP($R$13,Division5n,2,FALSE)</f>
        <v>0</v>
      </c>
      <c r="H85" s="11">
        <f>VLOOKUP($S$13,Division5n,2,FALSE)</f>
        <v>0</v>
      </c>
      <c r="I85" s="98">
        <v>0</v>
      </c>
      <c r="J85" s="4"/>
      <c r="K85" s="98">
        <v>0</v>
      </c>
      <c r="P85" s="4"/>
    </row>
  </sheetData>
  <phoneticPr fontId="0" type="noConversion"/>
  <printOptions horizontalCentered="1"/>
  <pageMargins left="0.39370078740157483" right="0.39370078740157483" top="0.8" bottom="0.6" header="0.51181102362204722" footer="0.51181102362204722"/>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G465"/>
  <sheetViews>
    <sheetView showGridLines="0" zoomScaleNormal="100" workbookViewId="0">
      <pane xSplit="2" ySplit="1" topLeftCell="AA2" activePane="bottomRight" state="frozen"/>
      <selection pane="topRight" activeCell="C1" sqref="C1"/>
      <selection pane="bottomLeft" activeCell="A2" sqref="A2"/>
      <selection pane="bottomRight"/>
    </sheetView>
  </sheetViews>
  <sheetFormatPr defaultColWidth="4.21875" defaultRowHeight="15" customHeight="1" x14ac:dyDescent="0.25"/>
  <cols>
    <col min="1" max="1" width="3.5546875" style="8" bestFit="1" customWidth="1"/>
    <col min="2" max="2" width="23" style="83" bestFit="1" customWidth="1"/>
    <col min="3" max="13" width="7.77734375" style="80" hidden="1" customWidth="1"/>
    <col min="14" max="14" width="0.44140625" style="80" hidden="1" customWidth="1"/>
    <col min="15" max="25" width="7.77734375" style="80" hidden="1" customWidth="1"/>
    <col min="26" max="26" width="0" hidden="1" customWidth="1"/>
    <col min="27" max="16384" width="4.21875" style="8"/>
  </cols>
  <sheetData>
    <row r="1" spans="1:29" ht="15" customHeight="1" x14ac:dyDescent="0.25">
      <c r="C1" s="80">
        <v>1</v>
      </c>
      <c r="D1" s="80">
        <v>2</v>
      </c>
      <c r="E1" s="80">
        <v>3</v>
      </c>
      <c r="F1" s="80">
        <v>4</v>
      </c>
      <c r="G1" s="80">
        <v>5</v>
      </c>
      <c r="H1" s="80">
        <v>6</v>
      </c>
      <c r="I1" s="80">
        <v>7</v>
      </c>
      <c r="J1" s="80">
        <v>8</v>
      </c>
      <c r="K1" s="80">
        <v>9</v>
      </c>
      <c r="L1" s="80">
        <v>10</v>
      </c>
      <c r="M1" s="80">
        <v>11</v>
      </c>
      <c r="O1" s="80">
        <v>1</v>
      </c>
      <c r="P1" s="80">
        <v>2</v>
      </c>
      <c r="Q1" s="80">
        <v>3</v>
      </c>
      <c r="R1" s="80">
        <v>4</v>
      </c>
      <c r="S1" s="80">
        <v>5</v>
      </c>
      <c r="T1" s="80">
        <v>6</v>
      </c>
      <c r="U1" s="80">
        <v>7</v>
      </c>
      <c r="V1" s="80">
        <v>8</v>
      </c>
      <c r="W1" s="80">
        <v>9</v>
      </c>
      <c r="X1" s="80">
        <v>10</v>
      </c>
      <c r="Y1" s="80">
        <v>11</v>
      </c>
      <c r="AA1" s="80"/>
    </row>
    <row r="2" spans="1:29" ht="15" customHeight="1" x14ac:dyDescent="0.3">
      <c r="A2" s="1"/>
      <c r="B2" s="87" t="s">
        <v>0</v>
      </c>
    </row>
    <row r="3" spans="1:29" ht="15" customHeight="1" x14ac:dyDescent="0.3">
      <c r="A3" s="1"/>
      <c r="B3" s="87"/>
    </row>
    <row r="4" spans="1:29" ht="15" customHeight="1" x14ac:dyDescent="0.3">
      <c r="A4" s="1">
        <v>1</v>
      </c>
      <c r="B4" s="92" t="s">
        <v>161</v>
      </c>
      <c r="C4" s="80">
        <f>IF(ISERROR(VLOOKUP($B4,'R11'!$A$8:$C$13,3,FALSE)),IF(VLOOKUP($B4,'R11'!$B$8:$E$13,4,FALSE)="","",VLOOKUP($B4,'R11'!$B$8:$E$13,4,FALSE)),IF(VLOOKUP($B4,'R11'!$A$8:$C$13,3,FALSE)="","",VLOOKUP($B4,'R11'!$A$8:$C$13,3,FALSE)))</f>
        <v>7.5</v>
      </c>
      <c r="D4" s="80">
        <f>IF(ISERROR(VLOOKUP($B4,'R1'!$A$8:$C$13,3,FALSE)),IF(VLOOKUP($B4,'R1'!$B$8:$E$13,4,FALSE)="","",VLOOKUP($B4,'R1'!$B$8:$E$13,4,FALSE)),IF(VLOOKUP($B4,'R1'!$A$8:$C$13,3,FALSE)="","",VLOOKUP($B4,'R1'!$A$8:$C$13,3,FALSE)))</f>
        <v>4</v>
      </c>
      <c r="E4" s="80">
        <f>IF(ISERROR(VLOOKUP($B4,'R2'!$A$8:$C$13,3,FALSE)),IF(VLOOKUP($B4,'R2'!$B$8:$E$13,4,FALSE)="","",VLOOKUP($B4,'R2'!$B$8:$E$13,4,FALSE)),IF(VLOOKUP($B4,'R2'!$A$8:$C$13,3,FALSE)="","",VLOOKUP($B4,'R2'!$A$8:$C$13,3,FALSE)))</f>
        <v>4</v>
      </c>
      <c r="F4" s="80">
        <f>IF(ISERROR(VLOOKUP($B4,'R3'!$A$8:$C$13,3,FALSE)),IF(VLOOKUP($B4,'R3'!$B$8:$E$13,4,FALSE)="","",VLOOKUP($B4,'R3'!$B$8:$E$13,4,FALSE)),IF(VLOOKUP($B4,'R3'!$A$8:$C$13,3,FALSE)="","",VLOOKUP($B4,'R3'!$A$8:$C$13,3,FALSE)))</f>
        <v>5</v>
      </c>
      <c r="G4" s="80">
        <f>IF(ISERROR(VLOOKUP($B4,'R4'!$A$8:$C$13,3,FALSE)),IF(VLOOKUP($B4,'R4'!$B$8:$E$13,4,FALSE)="","",VLOOKUP($B4,'R4'!$B$8:$E$13,4,FALSE)),IF(VLOOKUP($B4,'R4'!$A$8:$C$13,3,FALSE)="","",VLOOKUP($B4,'R4'!$A$8:$C$13,3,FALSE)))</f>
        <v>3.5</v>
      </c>
      <c r="H4" s="80">
        <f>IF(ISERROR(VLOOKUP($B4,'R5'!$A$8:$C$13,3,FALSE)),IF(VLOOKUP($B4,'R5'!$B$8:$E$13,4,FALSE)="","",VLOOKUP($B4,'R5'!$B$8:$E$13,4,FALSE)),IF(VLOOKUP($B4,'R5'!$A$8:$C$13,3,FALSE)="","",VLOOKUP($B4,'R5'!$A$8:$C$13,3,FALSE)))</f>
        <v>3.5</v>
      </c>
      <c r="I4" s="80">
        <f>IF(ISERROR(VLOOKUP($B4,'R6'!$A$8:$C$13,3,FALSE)),IF(VLOOKUP($B4,'R6'!$B$8:$E$13,4,FALSE)="","",VLOOKUP($B4,'R6'!$B$8:$E$13,4,FALSE)),IF(VLOOKUP($B4,'R6'!$A$8:$C$13,3,FALSE)="","",VLOOKUP($B4,'R6'!$A$8:$C$13,3,FALSE)))</f>
        <v>2</v>
      </c>
      <c r="J4" s="80">
        <f>IF(ISERROR(VLOOKUP($B4,'R7'!$A$8:$C$13,3,FALSE)),IF(VLOOKUP($B4,'R7'!$B$8:$E$13,4,FALSE)="","",VLOOKUP($B4,'R7'!$B$8:$E$13,4,FALSE)),IF(VLOOKUP($B4,'R7'!$A$8:$C$13,3,FALSE)="","",VLOOKUP($B4,'R7'!$A$8:$C$13,3,FALSE)))</f>
        <v>7.5</v>
      </c>
      <c r="K4" s="80">
        <f>IF(ISERROR(VLOOKUP($B4,'R8'!$A$8:$C$13,3,FALSE)),IF(VLOOKUP($B4,'R8'!$B$8:$E$13,4,FALSE)="","",VLOOKUP($B4,'R8'!$B$8:$E$13,4,FALSE)),IF(VLOOKUP($B4,'R8'!$A$8:$C$13,3,FALSE)="","",VLOOKUP($B4,'R8'!$A$8:$C$13,3,FALSE)))</f>
        <v>4</v>
      </c>
      <c r="L4" s="80">
        <f>IF(ISERROR(VLOOKUP($B4,'R9'!$A$8:$C$13,3,FALSE)),IF(VLOOKUP($B4,'R9'!$B$8:$E$13,4,FALSE)="","",VLOOKUP($B4,'R9'!$B$8:$E$13,4,FALSE)),IF(VLOOKUP($B4,'R9'!$A$8:$C$13,3,FALSE)="","",VLOOKUP($B4,'R9'!$A$8:$C$13,3,FALSE)))</f>
        <v>4</v>
      </c>
      <c r="M4" s="80">
        <f>IF(ISERROR(VLOOKUP($B4,'R10'!$A$8:$C$13,3,FALSE)),IF(VLOOKUP($B4,'R10'!$B$8:$E$13,4,FALSE)="","",VLOOKUP($B4,'R10'!$B$8:$E$13,4,FALSE)),IF(VLOOKUP($B4,'R10'!$A$8:$C$13,3,FALSE)="","",VLOOKUP($B4,'R10'!$A$8:$C$13,3,FALSE)))</f>
        <v>5.5</v>
      </c>
      <c r="O4" s="80">
        <f>IF(C4="","",IF(C4&gt;C15,1,IF(C4=C15,0.5,0)))</f>
        <v>1</v>
      </c>
      <c r="P4" s="80">
        <f>IF(D4="","",IF(D4&gt;D5,1,IF(D4=D5,0.5,0)))</f>
        <v>0.5</v>
      </c>
      <c r="Q4" s="80">
        <f>IF(E4="","",IF(E4&gt;E6,1,IF(E4=E6,0.5,0)))</f>
        <v>0.5</v>
      </c>
      <c r="R4" s="80">
        <f>IF(F4="","",IF(F4&gt;F7,1,IF(F4=F7,0.5,0)))</f>
        <v>1</v>
      </c>
      <c r="S4" s="80">
        <f>IF(G4="","",IF(G4&gt;G8,1,IF(G4=G8,0.5,0)))</f>
        <v>0</v>
      </c>
      <c r="T4" s="80">
        <f>IF(H4="","",IF(H4&gt;H9,1,IF(H4=H9,0.5,0)))</f>
        <v>0</v>
      </c>
      <c r="U4" s="80">
        <f>IF(I4="","",IF(I4&gt;I10,1,IF(I4=I10,0.5,0)))</f>
        <v>0</v>
      </c>
      <c r="V4" s="80">
        <f>IF(J4="","",IF(J4&gt;J11,1,IF(J4=J11,0.5,0)))</f>
        <v>1</v>
      </c>
      <c r="W4" s="80">
        <f>IF(K4="","",IF(K4&gt;K12,1,IF(K4=K12,0.5,0)))</f>
        <v>0.5</v>
      </c>
      <c r="X4" s="80">
        <f>IF(L4="","",IF(L4&gt;L13,1,IF(L4=L13,0.5,0)))</f>
        <v>0.5</v>
      </c>
      <c r="Y4" s="80">
        <f>IF(M4="","",IF(M4&gt;M14,1,IF(M4=M14,0.5,0)))</f>
        <v>1</v>
      </c>
      <c r="AC4" s="82"/>
    </row>
    <row r="5" spans="1:29" ht="15" customHeight="1" x14ac:dyDescent="0.3">
      <c r="A5" s="1">
        <v>2</v>
      </c>
      <c r="B5" s="92" t="s">
        <v>162</v>
      </c>
      <c r="C5" s="80">
        <f>IF(ISERROR(VLOOKUP($B5,'R11'!$A$8:$C$13,3,FALSE)),IF(VLOOKUP($B5,'R11'!$B$8:$E$13,4,FALSE)="","",VLOOKUP($B5,'R11'!$B$8:$E$13,4,FALSE)),IF(VLOOKUP($B5,'R11'!$A$8:$C$13,3,FALSE)="","",VLOOKUP($B5,'R11'!$A$8:$C$13,3,FALSE)))</f>
        <v>5.5</v>
      </c>
      <c r="D5" s="80">
        <f>IF(ISERROR(VLOOKUP($B5,'R1'!$A$8:$C$13,3,FALSE)),IF(VLOOKUP($B5,'R1'!$B$8:$E$13,4,FALSE)="","",VLOOKUP($B5,'R1'!$B$8:$E$13,4,FALSE)),IF(VLOOKUP($B5,'R1'!$A$8:$C$13,3,FALSE)="","",VLOOKUP($B5,'R1'!$A$8:$C$13,3,FALSE)))</f>
        <v>4</v>
      </c>
      <c r="E5" s="80">
        <f>IF(ISERROR(VLOOKUP($B5,'R2'!$A$8:$C$13,3,FALSE)),IF(VLOOKUP($B5,'R2'!$B$8:$E$13,4,FALSE)="","",VLOOKUP($B5,'R2'!$B$8:$E$13,4,FALSE)),IF(VLOOKUP($B5,'R2'!$A$8:$C$13,3,FALSE)="","",VLOOKUP($B5,'R2'!$A$8:$C$13,3,FALSE)))</f>
        <v>6.5</v>
      </c>
      <c r="F5" s="80">
        <f>IF(ISERROR(VLOOKUP($B5,'R3'!$A$8:$C$13,3,FALSE)),IF(VLOOKUP($B5,'R3'!$B$8:$E$13,4,FALSE)="","",VLOOKUP($B5,'R3'!$B$8:$E$13,4,FALSE)),IF(VLOOKUP($B5,'R3'!$A$8:$C$13,3,FALSE)="","",VLOOKUP($B5,'R3'!$A$8:$C$13,3,FALSE)))</f>
        <v>8</v>
      </c>
      <c r="G5" s="80">
        <f>IF(ISERROR(VLOOKUP($B5,'R4'!$A$8:$C$13,3,FALSE)),IF(VLOOKUP($B5,'R4'!$B$8:$E$13,4,FALSE)="","",VLOOKUP($B5,'R4'!$B$8:$E$13,4,FALSE)),IF(VLOOKUP($B5,'R4'!$A$8:$C$13,3,FALSE)="","",VLOOKUP($B5,'R4'!$A$8:$C$13,3,FALSE)))</f>
        <v>5.5</v>
      </c>
      <c r="H5" s="80">
        <f>IF(ISERROR(VLOOKUP($B5,'R5'!$A$8:$C$13,3,FALSE)),IF(VLOOKUP($B5,'R5'!$B$8:$E$13,4,FALSE)="","",VLOOKUP($B5,'R5'!$B$8:$E$13,4,FALSE)),IF(VLOOKUP($B5,'R5'!$A$8:$C$13,3,FALSE)="","",VLOOKUP($B5,'R5'!$A$8:$C$13,3,FALSE)))</f>
        <v>6</v>
      </c>
      <c r="I5" s="80">
        <f>IF(ISERROR(VLOOKUP($B5,'R6'!$A$8:$C$13,3,FALSE)),IF(VLOOKUP($B5,'R6'!$B$8:$E$13,4,FALSE)="","",VLOOKUP($B5,'R6'!$B$8:$E$13,4,FALSE)),IF(VLOOKUP($B5,'R6'!$A$8:$C$13,3,FALSE)="","",VLOOKUP($B5,'R6'!$A$8:$C$13,3,FALSE)))</f>
        <v>2.5</v>
      </c>
      <c r="J5" s="80">
        <f>IF(ISERROR(VLOOKUP($B5,'R7'!$A$8:$C$13,3,FALSE)),IF(VLOOKUP($B5,'R7'!$B$8:$E$13,4,FALSE)="","",VLOOKUP($B5,'R7'!$B$8:$E$13,4,FALSE)),IF(VLOOKUP($B5,'R7'!$A$8:$C$13,3,FALSE)="","",VLOOKUP($B5,'R7'!$A$8:$C$13,3,FALSE)))</f>
        <v>3.5</v>
      </c>
      <c r="K5" s="80">
        <f>IF(ISERROR(VLOOKUP($B5,'R8'!$A$8:$C$13,3,FALSE)),IF(VLOOKUP($B5,'R8'!$B$8:$E$13,4,FALSE)="","",VLOOKUP($B5,'R8'!$B$8:$E$13,4,FALSE)),IF(VLOOKUP($B5,'R8'!$A$8:$C$13,3,FALSE)="","",VLOOKUP($B5,'R8'!$A$8:$C$13,3,FALSE)))</f>
        <v>6.5</v>
      </c>
      <c r="L5" s="80">
        <f>IF(ISERROR(VLOOKUP($B5,'R9'!$A$8:$C$13,3,FALSE)),IF(VLOOKUP($B5,'R9'!$B$8:$E$13,4,FALSE)="","",VLOOKUP($B5,'R9'!$B$8:$E$13,4,FALSE)),IF(VLOOKUP($B5,'R9'!$A$8:$C$13,3,FALSE)="","",VLOOKUP($B5,'R9'!$A$8:$C$13,3,FALSE)))</f>
        <v>5</v>
      </c>
      <c r="M5" s="80">
        <f>IF(ISERROR(VLOOKUP($B5,'R10'!$A$8:$C$13,3,FALSE)),IF(VLOOKUP($B5,'R10'!$B$8:$E$13,4,FALSE)="","",VLOOKUP($B5,'R10'!$B$8:$E$13,4,FALSE)),IF(VLOOKUP($B5,'R10'!$A$8:$C$13,3,FALSE)="","",VLOOKUP($B5,'R10'!$A$8:$C$13,3,FALSE)))</f>
        <v>6</v>
      </c>
      <c r="O5" s="80">
        <f>IF(C5="","",IF(C5&gt;C14,1,IF(C5=C14,0.5,0)))</f>
        <v>1</v>
      </c>
      <c r="P5" s="80">
        <f>IF(D5="","",IF(D5&gt;D4,1,IF(D5=D4,0.5,0)))</f>
        <v>0.5</v>
      </c>
      <c r="Q5" s="80">
        <f>IF(E5="","",IF(E5&gt;E15,1,IF(E5=E15,0.5,0)))</f>
        <v>1</v>
      </c>
      <c r="R5" s="80">
        <f>IF(F5="","",IF(F5&gt;F6,1,IF(F5=F6,0.5,0)))</f>
        <v>1</v>
      </c>
      <c r="S5" s="80">
        <f>IF(G5="","",IF(G5&gt;G7,1,IF(G5=G7,0.5,0)))</f>
        <v>1</v>
      </c>
      <c r="T5" s="80">
        <f>IF(H5="","",IF(H5&gt;H8,1,IF(H5=H8,0.5,0)))</f>
        <v>1</v>
      </c>
      <c r="U5" s="80">
        <f>IF(I5="","",IF(I5&gt;I9,1,IF(I5=I9,0.5,0)))</f>
        <v>0</v>
      </c>
      <c r="V5" s="80">
        <f>IF(J5="","",IF(J5&gt;J10,1,IF(J5=J10,0.5,0)))</f>
        <v>0</v>
      </c>
      <c r="W5" s="80">
        <f>IF(K5="","",IF(K5&gt;K11,1,IF(K5=K11,0.5,0)))</f>
        <v>1</v>
      </c>
      <c r="X5" s="80">
        <f>IF(L5="","",IF(L5&gt;L12,1,IF(L5=L12,0.5,0)))</f>
        <v>1</v>
      </c>
      <c r="Y5" s="80">
        <f>IF(M5="","",IF(M5&gt;M13,1,IF(M5=M13,0.5,0)))</f>
        <v>1</v>
      </c>
      <c r="AC5" s="82"/>
    </row>
    <row r="6" spans="1:29" ht="15" customHeight="1" x14ac:dyDescent="0.3">
      <c r="A6" s="1">
        <v>3</v>
      </c>
      <c r="B6" s="92" t="s">
        <v>163</v>
      </c>
      <c r="C6" s="80">
        <f>IF(ISERROR(VLOOKUP($B6,'R11'!$A$8:$C$13,3,FALSE)),IF(VLOOKUP($B6,'R11'!$B$8:$E$13,4,FALSE)="","",VLOOKUP($B6,'R11'!$B$8:$E$13,4,FALSE)),IF(VLOOKUP($B6,'R11'!$A$8:$C$13,3,FALSE)="","",VLOOKUP($B6,'R11'!$A$8:$C$13,3,FALSE)))</f>
        <v>0</v>
      </c>
      <c r="D6" s="80">
        <f>IF(ISERROR(VLOOKUP($B6,'R1'!$A$8:$C$13,3,FALSE)),IF(VLOOKUP($B6,'R1'!$B$8:$E$13,4,FALSE)="","",VLOOKUP($B6,'R1'!$B$8:$E$13,4,FALSE)),IF(VLOOKUP($B6,'R1'!$A$8:$C$13,3,FALSE)="","",VLOOKUP($B6,'R1'!$A$8:$C$13,3,FALSE)))</f>
        <v>3</v>
      </c>
      <c r="E6" s="80">
        <f>IF(ISERROR(VLOOKUP($B6,'R2'!$A$8:$C$13,3,FALSE)),IF(VLOOKUP($B6,'R2'!$B$8:$E$13,4,FALSE)="","",VLOOKUP($B6,'R2'!$B$8:$E$13,4,FALSE)),IF(VLOOKUP($B6,'R2'!$A$8:$C$13,3,FALSE)="","",VLOOKUP($B6,'R2'!$A$8:$C$13,3,FALSE)))</f>
        <v>4</v>
      </c>
      <c r="F6" s="80">
        <f>IF(ISERROR(VLOOKUP($B6,'R3'!$A$8:$C$13,3,FALSE)),IF(VLOOKUP($B6,'R3'!$B$8:$E$13,4,FALSE)="","",VLOOKUP($B6,'R3'!$B$8:$E$13,4,FALSE)),IF(VLOOKUP($B6,'R3'!$A$8:$C$13,3,FALSE)="","",VLOOKUP($B6,'R3'!$A$8:$C$13,3,FALSE)))</f>
        <v>0</v>
      </c>
      <c r="G6" s="80">
        <f>IF(ISERROR(VLOOKUP($B6,'R4'!$A$8:$C$13,3,FALSE)),IF(VLOOKUP($B6,'R4'!$B$8:$E$13,4,FALSE)="","",VLOOKUP($B6,'R4'!$B$8:$E$13,4,FALSE)),IF(VLOOKUP($B6,'R4'!$A$8:$C$13,3,FALSE)="","",VLOOKUP($B6,'R4'!$A$8:$C$13,3,FALSE)))</f>
        <v>6</v>
      </c>
      <c r="H6" s="80">
        <f>IF(ISERROR(VLOOKUP($B6,'R5'!$A$8:$C$13,3,FALSE)),IF(VLOOKUP($B6,'R5'!$B$8:$E$13,4,FALSE)="","",VLOOKUP($B6,'R5'!$B$8:$E$13,4,FALSE)),IF(VLOOKUP($B6,'R5'!$A$8:$C$13,3,FALSE)="","",VLOOKUP($B6,'R5'!$A$8:$C$13,3,FALSE)))</f>
        <v>3</v>
      </c>
      <c r="I6" s="80">
        <f>IF(ISERROR(VLOOKUP($B6,'R6'!$A$8:$C$13,3,FALSE)),IF(VLOOKUP($B6,'R6'!$B$8:$E$13,4,FALSE)="","",VLOOKUP($B6,'R6'!$B$8:$E$13,4,FALSE)),IF(VLOOKUP($B6,'R6'!$A$8:$C$13,3,FALSE)="","",VLOOKUP($B6,'R6'!$A$8:$C$13,3,FALSE)))</f>
        <v>4</v>
      </c>
      <c r="J6" s="80">
        <f>IF(ISERROR(VLOOKUP($B6,'R7'!$A$8:$C$13,3,FALSE)),IF(VLOOKUP($B6,'R7'!$B$8:$E$13,4,FALSE)="","",VLOOKUP($B6,'R7'!$B$8:$E$13,4,FALSE)),IF(VLOOKUP($B6,'R7'!$A$8:$C$13,3,FALSE)="","",VLOOKUP($B6,'R7'!$A$8:$C$13,3,FALSE)))</f>
        <v>0.5</v>
      </c>
      <c r="K6" s="80">
        <f>IF(ISERROR(VLOOKUP($B6,'R8'!$A$8:$C$13,3,FALSE)),IF(VLOOKUP($B6,'R8'!$B$8:$E$13,4,FALSE)="","",VLOOKUP($B6,'R8'!$B$8:$E$13,4,FALSE)),IF(VLOOKUP($B6,'R8'!$A$8:$C$13,3,FALSE)="","",VLOOKUP($B6,'R8'!$A$8:$C$13,3,FALSE)))</f>
        <v>2</v>
      </c>
      <c r="L6" s="80">
        <f>IF(ISERROR(VLOOKUP($B6,'R9'!$A$8:$C$13,3,FALSE)),IF(VLOOKUP($B6,'R9'!$B$8:$E$13,4,FALSE)="","",VLOOKUP($B6,'R9'!$B$8:$E$13,4,FALSE)),IF(VLOOKUP($B6,'R9'!$A$8:$C$13,3,FALSE)="","",VLOOKUP($B6,'R9'!$A$8:$C$13,3,FALSE)))</f>
        <v>4.5</v>
      </c>
      <c r="M6" s="80">
        <f>IF(ISERROR(VLOOKUP($B6,'R10'!$A$8:$C$13,3,FALSE)),IF(VLOOKUP($B6,'R10'!$B$8:$E$13,4,FALSE)="","",VLOOKUP($B6,'R10'!$B$8:$E$13,4,FALSE)),IF(VLOOKUP($B6,'R10'!$A$8:$C$13,3,FALSE)="","",VLOOKUP($B6,'R10'!$A$8:$C$13,3,FALSE)))</f>
        <v>3</v>
      </c>
      <c r="O6" s="80">
        <f>IF(C6="","",IF(C6&gt;C13,1,IF(C6=C13,0.5,0)))</f>
        <v>0</v>
      </c>
      <c r="P6" s="80">
        <f>IF(D6="","",IF(D6&gt;D14,1,IF(D6=D14,0.5,0)))</f>
        <v>0</v>
      </c>
      <c r="Q6" s="80">
        <f>IF(E6="","",IF(E6&gt;E4,1,IF(E6=E4,0.5,0)))</f>
        <v>0.5</v>
      </c>
      <c r="R6" s="80">
        <f>IF(F6="","",IF(F6&gt;F5,1,IF(F6=F5,0.5,0)))</f>
        <v>0</v>
      </c>
      <c r="S6" s="80">
        <f>IF(G6="","",IF(G6&gt;G15,1,IF(G6=G15,0.5,0)))</f>
        <v>1</v>
      </c>
      <c r="T6" s="80">
        <f>IF(H6="","",IF(H6&gt;H7,1,IF(H6=H7,0.5,0)))</f>
        <v>0</v>
      </c>
      <c r="U6" s="80">
        <f>IF(I6="","",IF(I6&gt;I8,1,IF(I6=I8,0.5,0)))</f>
        <v>0.5</v>
      </c>
      <c r="V6" s="80">
        <f>IF(J6="","",IF(J6&gt;J9,1,IF(J6=J9,0.5,0)))</f>
        <v>0</v>
      </c>
      <c r="W6" s="80">
        <f>IF(K6="","",IF(K6&gt;K10,1,IF(K6=K10,0.5,0)))</f>
        <v>0</v>
      </c>
      <c r="X6" s="80">
        <f>IF(L6="","",IF(L6&gt;L11,1,IF(L6=L11,0.5,0)))</f>
        <v>1</v>
      </c>
      <c r="Y6" s="80">
        <f>IF(M6="","",IF(M6&gt;M12,1,IF(M6=M12,0.5,0)))</f>
        <v>0</v>
      </c>
      <c r="AC6" s="82"/>
    </row>
    <row r="7" spans="1:29" ht="15" customHeight="1" x14ac:dyDescent="0.3">
      <c r="A7" s="1">
        <v>4</v>
      </c>
      <c r="B7" s="92" t="s">
        <v>164</v>
      </c>
      <c r="C7" s="80">
        <f>IF(ISERROR(VLOOKUP($B7,'R11'!$A$8:$C$13,3,FALSE)),IF(VLOOKUP($B7,'R11'!$B$8:$E$13,4,FALSE)="","",VLOOKUP($B7,'R11'!$B$8:$E$13,4,FALSE)),IF(VLOOKUP($B7,'R11'!$A$8:$C$13,3,FALSE)="","",VLOOKUP($B7,'R11'!$A$8:$C$13,3,FALSE)))</f>
        <v>2</v>
      </c>
      <c r="D7" s="80">
        <f>IF(ISERROR(VLOOKUP($B7,'R1'!$A$8:$C$13,3,FALSE)),IF(VLOOKUP($B7,'R1'!$B$8:$E$13,4,FALSE)="","",VLOOKUP($B7,'R1'!$B$8:$E$13,4,FALSE)),IF(VLOOKUP($B7,'R1'!$A$8:$C$13,3,FALSE)="","",VLOOKUP($B7,'R1'!$A$8:$C$13,3,FALSE)))</f>
        <v>0.5</v>
      </c>
      <c r="E7" s="80">
        <f>IF(ISERROR(VLOOKUP($B7,'R2'!$A$8:$C$13,3,FALSE)),IF(VLOOKUP($B7,'R2'!$B$8:$E$13,4,FALSE)="","",VLOOKUP($B7,'R2'!$B$8:$E$13,4,FALSE)),IF(VLOOKUP($B7,'R2'!$A$8:$C$13,3,FALSE)="","",VLOOKUP($B7,'R2'!$A$8:$C$13,3,FALSE)))</f>
        <v>4.5</v>
      </c>
      <c r="F7" s="80">
        <f>IF(ISERROR(VLOOKUP($B7,'R3'!$A$8:$C$13,3,FALSE)),IF(VLOOKUP($B7,'R3'!$B$8:$E$13,4,FALSE)="","",VLOOKUP($B7,'R3'!$B$8:$E$13,4,FALSE)),IF(VLOOKUP($B7,'R3'!$A$8:$C$13,3,FALSE)="","",VLOOKUP($B7,'R3'!$A$8:$C$13,3,FALSE)))</f>
        <v>3</v>
      </c>
      <c r="G7" s="80">
        <f>IF(ISERROR(VLOOKUP($B7,'R4'!$A$8:$C$13,3,FALSE)),IF(VLOOKUP($B7,'R4'!$B$8:$E$13,4,FALSE)="","",VLOOKUP($B7,'R4'!$B$8:$E$13,4,FALSE)),IF(VLOOKUP($B7,'R4'!$A$8:$C$13,3,FALSE)="","",VLOOKUP($B7,'R4'!$A$8:$C$13,3,FALSE)))</f>
        <v>2.5</v>
      </c>
      <c r="H7" s="80">
        <f>IF(ISERROR(VLOOKUP($B7,'R5'!$A$8:$C$13,3,FALSE)),IF(VLOOKUP($B7,'R5'!$B$8:$E$13,4,FALSE)="","",VLOOKUP($B7,'R5'!$B$8:$E$13,4,FALSE)),IF(VLOOKUP($B7,'R5'!$A$8:$C$13,3,FALSE)="","",VLOOKUP($B7,'R5'!$A$8:$C$13,3,FALSE)))</f>
        <v>5</v>
      </c>
      <c r="I7" s="80">
        <f>IF(ISERROR(VLOOKUP($B7,'R6'!$A$8:$C$13,3,FALSE)),IF(VLOOKUP($B7,'R6'!$B$8:$E$13,4,FALSE)="","",VLOOKUP($B7,'R6'!$B$8:$E$13,4,FALSE)),IF(VLOOKUP($B7,'R6'!$A$8:$C$13,3,FALSE)="","",VLOOKUP($B7,'R6'!$A$8:$C$13,3,FALSE)))</f>
        <v>7</v>
      </c>
      <c r="J7" s="80">
        <f>IF(ISERROR(VLOOKUP($B7,'R7'!$A$8:$C$13,3,FALSE)),IF(VLOOKUP($B7,'R7'!$B$8:$E$13,4,FALSE)="","",VLOOKUP($B7,'R7'!$B$8:$E$13,4,FALSE)),IF(VLOOKUP($B7,'R7'!$A$8:$C$13,3,FALSE)="","",VLOOKUP($B7,'R7'!$A$8:$C$13,3,FALSE)))</f>
        <v>3</v>
      </c>
      <c r="K7" s="80">
        <f>IF(ISERROR(VLOOKUP($B7,'R8'!$A$8:$C$13,3,FALSE)),IF(VLOOKUP($B7,'R8'!$B$8:$E$13,4,FALSE)="","",VLOOKUP($B7,'R8'!$B$8:$E$13,4,FALSE)),IF(VLOOKUP($B7,'R8'!$A$8:$C$13,3,FALSE)="","",VLOOKUP($B7,'R8'!$A$8:$C$13,3,FALSE)))</f>
        <v>2.5</v>
      </c>
      <c r="L7" s="80">
        <f>IF(ISERROR(VLOOKUP($B7,'R9'!$A$8:$C$13,3,FALSE)),IF(VLOOKUP($B7,'R9'!$B$8:$E$13,4,FALSE)="","",VLOOKUP($B7,'R9'!$B$8:$E$13,4,FALSE)),IF(VLOOKUP($B7,'R9'!$A$8:$C$13,3,FALSE)="","",VLOOKUP($B7,'R9'!$A$8:$C$13,3,FALSE)))</f>
        <v>2</v>
      </c>
      <c r="M7" s="80">
        <f>IF(ISERROR(VLOOKUP($B7,'R10'!$A$8:$C$13,3,FALSE)),IF(VLOOKUP($B7,'R10'!$B$8:$E$13,4,FALSE)="","",VLOOKUP($B7,'R10'!$B$8:$E$13,4,FALSE)),IF(VLOOKUP($B7,'R10'!$A$8:$C$13,3,FALSE)="","",VLOOKUP($B7,'R10'!$A$8:$C$13,3,FALSE)))</f>
        <v>7.5</v>
      </c>
      <c r="O7" s="80">
        <f>IF(C7="","",IF(C7&gt;C12,1,IF(C7=C12,0.5,0)))</f>
        <v>0</v>
      </c>
      <c r="P7" s="80">
        <f>IF(D7="","",IF(D7&gt;D13,1,IF(D7=D13,0.5,0)))</f>
        <v>0</v>
      </c>
      <c r="Q7" s="80">
        <f>IF(E7="","",IF(E7&gt;E14,1,IF(E7=E14,0.5,0)))</f>
        <v>1</v>
      </c>
      <c r="R7" s="80">
        <f>IF(F7="","",IF(F7&gt;F4,1,IF(F7=F4,0.5,0)))</f>
        <v>0</v>
      </c>
      <c r="S7" s="80">
        <f>IF(G7="","",IF(G7&gt;G5,1,IF(G7=G5,0.5,0)))</f>
        <v>0</v>
      </c>
      <c r="T7" s="80">
        <f>IF(H7="","",IF(H7&gt;H6,1,IF(H7=H6,0.5,0)))</f>
        <v>1</v>
      </c>
      <c r="U7" s="80">
        <f>IF(I7="","",IF(I7&gt;I15,1,IF(I7=I15,0.5,0)))</f>
        <v>1</v>
      </c>
      <c r="V7" s="80">
        <f>IF(J7="","",IF(J7&gt;J8,1,IF(J7=J8,0.5,0)))</f>
        <v>0</v>
      </c>
      <c r="W7" s="80">
        <f>IF(K7="","",IF(K7&gt;K9,1,IF(K7=K9,0.5,0)))</f>
        <v>0</v>
      </c>
      <c r="X7" s="80">
        <f>IF(L7="","",IF(L7&gt;L10,1,IF(L7=L10,0.5,0)))</f>
        <v>0</v>
      </c>
      <c r="Y7" s="80">
        <f>IF(M7="","",IF(M7&gt;M11,1,IF(M7=M11,0.5,0)))</f>
        <v>1</v>
      </c>
      <c r="AC7" s="82"/>
    </row>
    <row r="8" spans="1:29" ht="15" customHeight="1" x14ac:dyDescent="0.3">
      <c r="A8" s="1">
        <v>5</v>
      </c>
      <c r="B8" s="92" t="s">
        <v>165</v>
      </c>
      <c r="C8" s="80">
        <f>IF(ISERROR(VLOOKUP($B8,'R11'!$A$8:$C$13,3,FALSE)),IF(VLOOKUP($B8,'R11'!$B$8:$E$13,4,FALSE)="","",VLOOKUP($B8,'R11'!$B$8:$E$13,4,FALSE)),IF(VLOOKUP($B8,'R11'!$A$8:$C$13,3,FALSE)="","",VLOOKUP($B8,'R11'!$A$8:$C$13,3,FALSE)))</f>
        <v>6</v>
      </c>
      <c r="D8" s="80">
        <f>IF(ISERROR(VLOOKUP($B8,'R1'!$A$8:$C$13,3,FALSE)),IF(VLOOKUP($B8,'R1'!$B$8:$E$13,4,FALSE)="","",VLOOKUP($B8,'R1'!$B$8:$E$13,4,FALSE)),IF(VLOOKUP($B8,'R1'!$A$8:$C$13,3,FALSE)="","",VLOOKUP($B8,'R1'!$A$8:$C$13,3,FALSE)))</f>
        <v>2</v>
      </c>
      <c r="E8" s="80">
        <f>IF(ISERROR(VLOOKUP($B8,'R2'!$A$8:$C$13,3,FALSE)),IF(VLOOKUP($B8,'R2'!$B$8:$E$13,4,FALSE)="","",VLOOKUP($B8,'R2'!$B$8:$E$13,4,FALSE)),IF(VLOOKUP($B8,'R2'!$A$8:$C$13,3,FALSE)="","",VLOOKUP($B8,'R2'!$A$8:$C$13,3,FALSE)))</f>
        <v>1</v>
      </c>
      <c r="F8" s="80">
        <f>IF(ISERROR(VLOOKUP($B8,'R3'!$A$8:$C$13,3,FALSE)),IF(VLOOKUP($B8,'R3'!$B$8:$E$13,4,FALSE)="","",VLOOKUP($B8,'R3'!$B$8:$E$13,4,FALSE)),IF(VLOOKUP($B8,'R3'!$A$8:$C$13,3,FALSE)="","",VLOOKUP($B8,'R3'!$A$8:$C$13,3,FALSE)))</f>
        <v>8</v>
      </c>
      <c r="G8" s="80">
        <f>IF(ISERROR(VLOOKUP($B8,'R4'!$A$8:$C$13,3,FALSE)),IF(VLOOKUP($B8,'R4'!$B$8:$E$13,4,FALSE)="","",VLOOKUP($B8,'R4'!$B$8:$E$13,4,FALSE)),IF(VLOOKUP($B8,'R4'!$A$8:$C$13,3,FALSE)="","",VLOOKUP($B8,'R4'!$A$8:$C$13,3,FALSE)))</f>
        <v>4.5</v>
      </c>
      <c r="H8" s="80">
        <f>IF(ISERROR(VLOOKUP($B8,'R5'!$A$8:$C$13,3,FALSE)),IF(VLOOKUP($B8,'R5'!$B$8:$E$13,4,FALSE)="","",VLOOKUP($B8,'R5'!$B$8:$E$13,4,FALSE)),IF(VLOOKUP($B8,'R5'!$A$8:$C$13,3,FALSE)="","",VLOOKUP($B8,'R5'!$A$8:$C$13,3,FALSE)))</f>
        <v>2</v>
      </c>
      <c r="I8" s="80">
        <f>IF(ISERROR(VLOOKUP($B8,'R6'!$A$8:$C$13,3,FALSE)),IF(VLOOKUP($B8,'R6'!$B$8:$E$13,4,FALSE)="","",VLOOKUP($B8,'R6'!$B$8:$E$13,4,FALSE)),IF(VLOOKUP($B8,'R6'!$A$8:$C$13,3,FALSE)="","",VLOOKUP($B8,'R6'!$A$8:$C$13,3,FALSE)))</f>
        <v>4</v>
      </c>
      <c r="J8" s="80">
        <f>IF(ISERROR(VLOOKUP($B8,'R7'!$A$8:$C$13,3,FALSE)),IF(VLOOKUP($B8,'R7'!$B$8:$E$13,4,FALSE)="","",VLOOKUP($B8,'R7'!$B$8:$E$13,4,FALSE)),IF(VLOOKUP($B8,'R7'!$A$8:$C$13,3,FALSE)="","",VLOOKUP($B8,'R7'!$A$8:$C$13,3,FALSE)))</f>
        <v>5</v>
      </c>
      <c r="K8" s="80">
        <f>IF(ISERROR(VLOOKUP($B8,'R8'!$A$8:$C$13,3,FALSE)),IF(VLOOKUP($B8,'R8'!$B$8:$E$13,4,FALSE)="","",VLOOKUP($B8,'R8'!$B$8:$E$13,4,FALSE)),IF(VLOOKUP($B8,'R8'!$A$8:$C$13,3,FALSE)="","",VLOOKUP($B8,'R8'!$A$8:$C$13,3,FALSE)))</f>
        <v>6.5</v>
      </c>
      <c r="L8" s="80">
        <f>IF(ISERROR(VLOOKUP($B8,'R9'!$A$8:$C$13,3,FALSE)),IF(VLOOKUP($B8,'R9'!$B$8:$E$13,4,FALSE)="","",VLOOKUP($B8,'R9'!$B$8:$E$13,4,FALSE)),IF(VLOOKUP($B8,'R9'!$A$8:$C$13,3,FALSE)="","",VLOOKUP($B8,'R9'!$A$8:$C$13,3,FALSE)))</f>
        <v>1.5</v>
      </c>
      <c r="M8" s="80">
        <f>IF(ISERROR(VLOOKUP($B8,'R10'!$A$8:$C$13,3,FALSE)),IF(VLOOKUP($B8,'R10'!$B$8:$E$13,4,FALSE)="","",VLOOKUP($B8,'R10'!$B$8:$E$13,4,FALSE)),IF(VLOOKUP($B8,'R10'!$A$8:$C$13,3,FALSE)="","",VLOOKUP($B8,'R10'!$A$8:$C$13,3,FALSE)))</f>
        <v>2</v>
      </c>
      <c r="O8" s="80">
        <f>IF(C8="","",IF(C8&gt;C11,1,IF(C8=C11,0.5,0)))</f>
        <v>1</v>
      </c>
      <c r="P8" s="80">
        <f>IF(D8="","",IF(D8&gt;D12,1,IF(D8=D12,0.5,0)))</f>
        <v>0</v>
      </c>
      <c r="Q8" s="80">
        <f>IF(E8="","",IF(E8&gt;E13,1,IF(E8=E13,0.5,0)))</f>
        <v>0</v>
      </c>
      <c r="R8" s="80">
        <f>IF(F8="","",IF(F8&gt;F14,1,IF(F8=F14,0.5,0)))</f>
        <v>1</v>
      </c>
      <c r="S8" s="80">
        <f>IF(G8="","",IF(G8&gt;G4,1,IF(G8=G4,0.5,0)))</f>
        <v>1</v>
      </c>
      <c r="T8" s="80">
        <f>IF(H8="","",IF(H8&gt;H5,1,IF(H8=H5,0.5,0)))</f>
        <v>0</v>
      </c>
      <c r="U8" s="80">
        <f>IF(I8="","",IF(I8&gt;I6,1,IF(I8=I6,0.5,0)))</f>
        <v>0.5</v>
      </c>
      <c r="V8" s="80">
        <f>IF(J8="","",IF(J8&gt;J7,1,IF(J8=J7,0.5,0)))</f>
        <v>1</v>
      </c>
      <c r="W8" s="80">
        <f>IF(K8="","",IF(K8&gt;K15,1,IF(K8=K15,0.5,0)))</f>
        <v>1</v>
      </c>
      <c r="X8" s="80">
        <f>IF(L8="","",IF(L8&gt;L9,1,IF(L8=L9,0.5,0)))</f>
        <v>0</v>
      </c>
      <c r="Y8" s="80">
        <f>IF(M8="","",IF(M8&gt;M10,1,IF(M8=M10,0.5,0)))</f>
        <v>0</v>
      </c>
      <c r="AC8" s="82"/>
    </row>
    <row r="9" spans="1:29" ht="15" customHeight="1" x14ac:dyDescent="0.3">
      <c r="A9" s="1">
        <v>6</v>
      </c>
      <c r="B9" s="92" t="s">
        <v>166</v>
      </c>
      <c r="C9" s="80">
        <f>IF(ISERROR(VLOOKUP($B9,'R11'!$A$8:$C$13,3,FALSE)),IF(VLOOKUP($B9,'R11'!$B$8:$E$13,4,FALSE)="","",VLOOKUP($B9,'R11'!$B$8:$E$13,4,FALSE)),IF(VLOOKUP($B9,'R11'!$A$8:$C$13,3,FALSE)="","",VLOOKUP($B9,'R11'!$A$8:$C$13,3,FALSE)))</f>
        <v>3.5</v>
      </c>
      <c r="D9" s="80">
        <f>IF(ISERROR(VLOOKUP($B9,'R1'!$A$8:$C$13,3,FALSE)),IF(VLOOKUP($B9,'R1'!$B$8:$E$13,4,FALSE)="","",VLOOKUP($B9,'R1'!$B$8:$E$13,4,FALSE)),IF(VLOOKUP($B9,'R1'!$A$8:$C$13,3,FALSE)="","",VLOOKUP($B9,'R1'!$A$8:$C$13,3,FALSE)))</f>
        <v>6</v>
      </c>
      <c r="E9" s="80">
        <f>IF(ISERROR(VLOOKUP($B9,'R2'!$A$8:$C$13,3,FALSE)),IF(VLOOKUP($B9,'R2'!$B$8:$E$13,4,FALSE)="","",VLOOKUP($B9,'R2'!$B$8:$E$13,4,FALSE)),IF(VLOOKUP($B9,'R2'!$A$8:$C$13,3,FALSE)="","",VLOOKUP($B9,'R2'!$A$8:$C$13,3,FALSE)))</f>
        <v>4.5</v>
      </c>
      <c r="F9" s="80">
        <f>IF(ISERROR(VLOOKUP($B9,'R3'!$A$8:$C$13,3,FALSE)),IF(VLOOKUP($B9,'R3'!$B$8:$E$13,4,FALSE)="","",VLOOKUP($B9,'R3'!$B$8:$E$13,4,FALSE)),IF(VLOOKUP($B9,'R3'!$A$8:$C$13,3,FALSE)="","",VLOOKUP($B9,'R3'!$A$8:$C$13,3,FALSE)))</f>
        <v>4.5</v>
      </c>
      <c r="G9" s="80">
        <f>IF(ISERROR(VLOOKUP($B9,'R4'!$A$8:$C$13,3,FALSE)),IF(VLOOKUP($B9,'R4'!$B$8:$E$13,4,FALSE)="","",VLOOKUP($B9,'R4'!$B$8:$E$13,4,FALSE)),IF(VLOOKUP($B9,'R4'!$A$8:$C$13,3,FALSE)="","",VLOOKUP($B9,'R4'!$A$8:$C$13,3,FALSE)))</f>
        <v>7</v>
      </c>
      <c r="H9" s="80">
        <f>IF(ISERROR(VLOOKUP($B9,'R5'!$A$8:$C$13,3,FALSE)),IF(VLOOKUP($B9,'R5'!$B$8:$E$13,4,FALSE)="","",VLOOKUP($B9,'R5'!$B$8:$E$13,4,FALSE)),IF(VLOOKUP($B9,'R5'!$A$8:$C$13,3,FALSE)="","",VLOOKUP($B9,'R5'!$A$8:$C$13,3,FALSE)))</f>
        <v>4.5</v>
      </c>
      <c r="I9" s="80">
        <f>IF(ISERROR(VLOOKUP($B9,'R6'!$A$8:$C$13,3,FALSE)),IF(VLOOKUP($B9,'R6'!$B$8:$E$13,4,FALSE)="","",VLOOKUP($B9,'R6'!$B$8:$E$13,4,FALSE)),IF(VLOOKUP($B9,'R6'!$A$8:$C$13,3,FALSE)="","",VLOOKUP($B9,'R6'!$A$8:$C$13,3,FALSE)))</f>
        <v>5.5</v>
      </c>
      <c r="J9" s="80">
        <f>IF(ISERROR(VLOOKUP($B9,'R7'!$A$8:$C$13,3,FALSE)),IF(VLOOKUP($B9,'R7'!$B$8:$E$13,4,FALSE)="","",VLOOKUP($B9,'R7'!$B$8:$E$13,4,FALSE)),IF(VLOOKUP($B9,'R7'!$A$8:$C$13,3,FALSE)="","",VLOOKUP($B9,'R7'!$A$8:$C$13,3,FALSE)))</f>
        <v>7.5</v>
      </c>
      <c r="K9" s="80">
        <f>IF(ISERROR(VLOOKUP($B9,'R8'!$A$8:$C$13,3,FALSE)),IF(VLOOKUP($B9,'R8'!$B$8:$E$13,4,FALSE)="","",VLOOKUP($B9,'R8'!$B$8:$E$13,4,FALSE)),IF(VLOOKUP($B9,'R8'!$A$8:$C$13,3,FALSE)="","",VLOOKUP($B9,'R8'!$A$8:$C$13,3,FALSE)))</f>
        <v>5.5</v>
      </c>
      <c r="L9" s="80">
        <f>IF(ISERROR(VLOOKUP($B9,'R9'!$A$8:$C$13,3,FALSE)),IF(VLOOKUP($B9,'R9'!$B$8:$E$13,4,FALSE)="","",VLOOKUP($B9,'R9'!$B$8:$E$13,4,FALSE)),IF(VLOOKUP($B9,'R9'!$A$8:$C$13,3,FALSE)="","",VLOOKUP($B9,'R9'!$A$8:$C$13,3,FALSE)))</f>
        <v>6.5</v>
      </c>
      <c r="M9" s="80">
        <f>IF(ISERROR(VLOOKUP($B9,'R10'!$A$8:$C$13,3,FALSE)),IF(VLOOKUP($B9,'R10'!$B$8:$E$13,4,FALSE)="","",VLOOKUP($B9,'R10'!$B$8:$E$13,4,FALSE)),IF(VLOOKUP($B9,'R10'!$A$8:$C$13,3,FALSE)="","",VLOOKUP($B9,'R10'!$A$8:$C$13,3,FALSE)))</f>
        <v>6.5</v>
      </c>
      <c r="O9" s="80">
        <f>IF(C9="","",IF(C9&gt;C10,1,IF(C9=C10,0.5,0)))</f>
        <v>0</v>
      </c>
      <c r="P9" s="80">
        <f>IF(D9="","",IF(D9&gt;D11,1,IF(D9=D11,0.5,0)))</f>
        <v>1</v>
      </c>
      <c r="Q9" s="80">
        <f>IF(E9="","",IF(E9&gt;E12,1,IF(E9=E12,0.5,0)))</f>
        <v>1</v>
      </c>
      <c r="R9" s="80">
        <f>IF(F9="","",IF(F9&gt;F13,1,IF(F9=F13,0.5,0)))</f>
        <v>1</v>
      </c>
      <c r="S9" s="80">
        <f>IF(G9="","",IF(G9&gt;G14,1,IF(G9=G14,0.5,0)))</f>
        <v>1</v>
      </c>
      <c r="T9" s="80">
        <f>IF(H9="","",IF(H9&gt;H4,1,IF(H9=H4,0.5,0)))</f>
        <v>1</v>
      </c>
      <c r="U9" s="80">
        <f>IF(I9="","",IF(I9&gt;I5,1,IF(I9=I5,0.5,0)))</f>
        <v>1</v>
      </c>
      <c r="V9" s="80">
        <f>IF(J9="","",IF(J9&gt;J6,1,IF(J9=J6,0.5,0)))</f>
        <v>1</v>
      </c>
      <c r="W9" s="80">
        <f>IF(K9="","",IF(K9&gt;K7,1,IF(K9=K7,0.5,0)))</f>
        <v>1</v>
      </c>
      <c r="X9" s="80">
        <f>IF(L9="","",IF(L9&gt;L8,1,IF(L9=L8,0.5,0)))</f>
        <v>1</v>
      </c>
      <c r="Y9" s="80">
        <f>IF(M9="","",IF(M9&gt;M15,1,IF(M9=M15,0.5,0)))</f>
        <v>1</v>
      </c>
      <c r="AC9" s="82"/>
    </row>
    <row r="10" spans="1:29" ht="15" customHeight="1" x14ac:dyDescent="0.3">
      <c r="A10" s="1">
        <v>7</v>
      </c>
      <c r="B10" s="92" t="s">
        <v>167</v>
      </c>
      <c r="C10" s="80">
        <f>IF(ISERROR(VLOOKUP($B10,'R11'!$A$8:$C$13,3,FALSE)),IF(VLOOKUP($B10,'R11'!$B$8:$E$13,4,FALSE)="","",VLOOKUP($B10,'R11'!$B$8:$E$13,4,FALSE)),IF(VLOOKUP($B10,'R11'!$A$8:$C$13,3,FALSE)="","",VLOOKUP($B10,'R11'!$A$8:$C$13,3,FALSE)))</f>
        <v>4.5</v>
      </c>
      <c r="D10" s="80">
        <f>IF(ISERROR(VLOOKUP($B10,'R1'!$A$8:$C$13,3,FALSE)),IF(VLOOKUP($B10,'R1'!$B$8:$E$13,4,FALSE)="","",VLOOKUP($B10,'R1'!$B$8:$E$13,4,FALSE)),IF(VLOOKUP($B10,'R1'!$A$8:$C$13,3,FALSE)="","",VLOOKUP($B10,'R1'!$A$8:$C$13,3,FALSE)))</f>
        <v>5</v>
      </c>
      <c r="E10" s="80">
        <f>IF(ISERROR(VLOOKUP($B10,'R2'!$A$8:$C$13,3,FALSE)),IF(VLOOKUP($B10,'R2'!$B$8:$E$13,4,FALSE)="","",VLOOKUP($B10,'R2'!$B$8:$E$13,4,FALSE)),IF(VLOOKUP($B10,'R2'!$A$8:$C$13,3,FALSE)="","",VLOOKUP($B10,'R2'!$A$8:$C$13,3,FALSE)))</f>
        <v>7</v>
      </c>
      <c r="F10" s="80">
        <f>IF(ISERROR(VLOOKUP($B10,'R3'!$A$8:$C$13,3,FALSE)),IF(VLOOKUP($B10,'R3'!$B$8:$E$13,4,FALSE)="","",VLOOKUP($B10,'R3'!$B$8:$E$13,4,FALSE)),IF(VLOOKUP($B10,'R3'!$A$8:$C$13,3,FALSE)="","",VLOOKUP($B10,'R3'!$A$8:$C$13,3,FALSE)))</f>
        <v>6</v>
      </c>
      <c r="G10" s="80">
        <f>IF(ISERROR(VLOOKUP($B10,'R4'!$A$8:$C$13,3,FALSE)),IF(VLOOKUP($B10,'R4'!$B$8:$E$13,4,FALSE)="","",VLOOKUP($B10,'R4'!$B$8:$E$13,4,FALSE)),IF(VLOOKUP($B10,'R4'!$A$8:$C$13,3,FALSE)="","",VLOOKUP($B10,'R4'!$A$8:$C$13,3,FALSE)))</f>
        <v>6.5</v>
      </c>
      <c r="H10" s="80">
        <f>IF(ISERROR(VLOOKUP($B10,'R5'!$A$8:$C$13,3,FALSE)),IF(VLOOKUP($B10,'R5'!$B$8:$E$13,4,FALSE)="","",VLOOKUP($B10,'R5'!$B$8:$E$13,4,FALSE)),IF(VLOOKUP($B10,'R5'!$A$8:$C$13,3,FALSE)="","",VLOOKUP($B10,'R5'!$A$8:$C$13,3,FALSE)))</f>
        <v>4.5</v>
      </c>
      <c r="I10" s="80">
        <f>IF(ISERROR(VLOOKUP($B10,'R6'!$A$8:$C$13,3,FALSE)),IF(VLOOKUP($B10,'R6'!$B$8:$E$13,4,FALSE)="","",VLOOKUP($B10,'R6'!$B$8:$E$13,4,FALSE)),IF(VLOOKUP($B10,'R6'!$A$8:$C$13,3,FALSE)="","",VLOOKUP($B10,'R6'!$A$8:$C$13,3,FALSE)))</f>
        <v>6</v>
      </c>
      <c r="J10" s="80">
        <f>IF(ISERROR(VLOOKUP($B10,'R7'!$A$8:$C$13,3,FALSE)),IF(VLOOKUP($B10,'R7'!$B$8:$E$13,4,FALSE)="","",VLOOKUP($B10,'R7'!$B$8:$E$13,4,FALSE)),IF(VLOOKUP($B10,'R7'!$A$8:$C$13,3,FALSE)="","",VLOOKUP($B10,'R7'!$A$8:$C$13,3,FALSE)))</f>
        <v>4.5</v>
      </c>
      <c r="K10" s="80">
        <f>IF(ISERROR(VLOOKUP($B10,'R8'!$A$8:$C$13,3,FALSE)),IF(VLOOKUP($B10,'R8'!$B$8:$E$13,4,FALSE)="","",VLOOKUP($B10,'R8'!$B$8:$E$13,4,FALSE)),IF(VLOOKUP($B10,'R8'!$A$8:$C$13,3,FALSE)="","",VLOOKUP($B10,'R8'!$A$8:$C$13,3,FALSE)))</f>
        <v>6</v>
      </c>
      <c r="L10" s="80">
        <f>IF(ISERROR(VLOOKUP($B10,'R9'!$A$8:$C$13,3,FALSE)),IF(VLOOKUP($B10,'R9'!$B$8:$E$13,4,FALSE)="","",VLOOKUP($B10,'R9'!$B$8:$E$13,4,FALSE)),IF(VLOOKUP($B10,'R9'!$A$8:$C$13,3,FALSE)="","",VLOOKUP($B10,'R9'!$A$8:$C$13,3,FALSE)))</f>
        <v>6</v>
      </c>
      <c r="M10" s="80">
        <f>IF(ISERROR(VLOOKUP($B10,'R10'!$A$8:$C$13,3,FALSE)),IF(VLOOKUP($B10,'R10'!$B$8:$E$13,4,FALSE)="","",VLOOKUP($B10,'R10'!$B$8:$E$13,4,FALSE)),IF(VLOOKUP($B10,'R10'!$A$8:$C$13,3,FALSE)="","",VLOOKUP($B10,'R10'!$A$8:$C$13,3,FALSE)))</f>
        <v>6</v>
      </c>
      <c r="O10" s="80">
        <f>IF(C10="","",IF(C10&gt;C9,1,IF(C10=C9,0.5,0)))</f>
        <v>1</v>
      </c>
      <c r="P10" s="80">
        <f>IF(D10="","",IF(D10&gt;D15,1,IF(D10=D15,0.5,0)))</f>
        <v>1</v>
      </c>
      <c r="Q10" s="80">
        <f>IF(E10="","",IF(E10&gt;E11,1,IF(E10=E11,0.5,0)))</f>
        <v>1</v>
      </c>
      <c r="R10" s="80">
        <f>IF(F10="","",IF(F10&gt;F12,1,IF(F10=F12,0.5,0)))</f>
        <v>1</v>
      </c>
      <c r="S10" s="80">
        <f>IF(G10="","",IF(G10&gt;G13,1,IF(G10=G13,0.5,0)))</f>
        <v>1</v>
      </c>
      <c r="T10" s="80">
        <f>IF(H10="","",IF(H10&gt;H14,1,IF(H10=H14,0.5,0)))</f>
        <v>1</v>
      </c>
      <c r="U10" s="80">
        <f>IF(I10="","",IF(I10&gt;I4,1,IF(I10=I4,0.5,0)))</f>
        <v>1</v>
      </c>
      <c r="V10" s="80">
        <f>IF(J10="","",IF(J10&gt;J5,1,IF(J10=J5,0.5,0)))</f>
        <v>1</v>
      </c>
      <c r="W10" s="80">
        <f>IF(K10="","",IF(K10&gt;K6,1,IF(K10=K6,0.5,0)))</f>
        <v>1</v>
      </c>
      <c r="X10" s="80">
        <f>IF(L10="","",IF(L10&gt;L7,1,IF(L10=L7,0.5,0)))</f>
        <v>1</v>
      </c>
      <c r="Y10" s="80">
        <f>IF(M10="","",IF(M10&gt;M8,1,IF(M10=M8,0.5,0)))</f>
        <v>1</v>
      </c>
      <c r="AC10" s="82"/>
    </row>
    <row r="11" spans="1:29" ht="15" customHeight="1" x14ac:dyDescent="0.3">
      <c r="A11" s="1">
        <v>8</v>
      </c>
      <c r="B11" s="92" t="s">
        <v>168</v>
      </c>
      <c r="C11" s="80">
        <f>IF(ISERROR(VLOOKUP($B11,'R11'!$A$8:$C$13,3,FALSE)),IF(VLOOKUP($B11,'R11'!$B$8:$E$13,4,FALSE)="","",VLOOKUP($B11,'R11'!$B$8:$E$13,4,FALSE)),IF(VLOOKUP($B11,'R11'!$A$8:$C$13,3,FALSE)="","",VLOOKUP($B11,'R11'!$A$8:$C$13,3,FALSE)))</f>
        <v>2</v>
      </c>
      <c r="D11" s="80">
        <f>IF(ISERROR(VLOOKUP($B11,'R1'!$A$8:$C$13,3,FALSE)),IF(VLOOKUP($B11,'R1'!$B$8:$E$13,4,FALSE)="","",VLOOKUP($B11,'R1'!$B$8:$E$13,4,FALSE)),IF(VLOOKUP($B11,'R1'!$A$8:$C$13,3,FALSE)="","",VLOOKUP($B11,'R1'!$A$8:$C$13,3,FALSE)))</f>
        <v>2</v>
      </c>
      <c r="E11" s="80">
        <f>IF(ISERROR(VLOOKUP($B11,'R2'!$A$8:$C$13,3,FALSE)),IF(VLOOKUP($B11,'R2'!$B$8:$E$13,4,FALSE)="","",VLOOKUP($B11,'R2'!$B$8:$E$13,4,FALSE)),IF(VLOOKUP($B11,'R2'!$A$8:$C$13,3,FALSE)="","",VLOOKUP($B11,'R2'!$A$8:$C$13,3,FALSE)))</f>
        <v>1</v>
      </c>
      <c r="F11" s="80">
        <f>IF(ISERROR(VLOOKUP($B11,'R3'!$A$8:$C$13,3,FALSE)),IF(VLOOKUP($B11,'R3'!$B$8:$E$13,4,FALSE)="","",VLOOKUP($B11,'R3'!$B$8:$E$13,4,FALSE)),IF(VLOOKUP($B11,'R3'!$A$8:$C$13,3,FALSE)="","",VLOOKUP($B11,'R3'!$A$8:$C$13,3,FALSE)))</f>
        <v>0</v>
      </c>
      <c r="G11" s="80">
        <f>IF(ISERROR(VLOOKUP($B11,'R4'!$A$8:$C$13,3,FALSE)),IF(VLOOKUP($B11,'R4'!$B$8:$E$13,4,FALSE)="","",VLOOKUP($B11,'R4'!$B$8:$E$13,4,FALSE)),IF(VLOOKUP($B11,'R4'!$A$8:$C$13,3,FALSE)="","",VLOOKUP($B11,'R4'!$A$8:$C$13,3,FALSE)))</f>
        <v>2</v>
      </c>
      <c r="H11" s="80">
        <f>IF(ISERROR(VLOOKUP($B11,'R5'!$A$8:$C$13,3,FALSE)),IF(VLOOKUP($B11,'R5'!$B$8:$E$13,4,FALSE)="","",VLOOKUP($B11,'R5'!$B$8:$E$13,4,FALSE)),IF(VLOOKUP($B11,'R5'!$A$8:$C$13,3,FALSE)="","",VLOOKUP($B11,'R5'!$A$8:$C$13,3,FALSE)))</f>
        <v>0.5</v>
      </c>
      <c r="I11" s="80">
        <f>IF(ISERROR(VLOOKUP($B11,'R6'!$A$8:$C$13,3,FALSE)),IF(VLOOKUP($B11,'R6'!$B$8:$E$13,4,FALSE)="","",VLOOKUP($B11,'R6'!$B$8:$E$13,4,FALSE)),IF(VLOOKUP($B11,'R6'!$A$8:$C$13,3,FALSE)="","",VLOOKUP($B11,'R6'!$A$8:$C$13,3,FALSE)))</f>
        <v>3.5</v>
      </c>
      <c r="J11" s="80">
        <f>IF(ISERROR(VLOOKUP($B11,'R7'!$A$8:$C$13,3,FALSE)),IF(VLOOKUP($B11,'R7'!$B$8:$E$13,4,FALSE)="","",VLOOKUP($B11,'R7'!$B$8:$E$13,4,FALSE)),IF(VLOOKUP($B11,'R7'!$A$8:$C$13,3,FALSE)="","",VLOOKUP($B11,'R7'!$A$8:$C$13,3,FALSE)))</f>
        <v>0.5</v>
      </c>
      <c r="K11" s="80">
        <f>IF(ISERROR(VLOOKUP($B11,'R8'!$A$8:$C$13,3,FALSE)),IF(VLOOKUP($B11,'R8'!$B$8:$E$13,4,FALSE)="","",VLOOKUP($B11,'R8'!$B$8:$E$13,4,FALSE)),IF(VLOOKUP($B11,'R8'!$A$8:$C$13,3,FALSE)="","",VLOOKUP($B11,'R8'!$A$8:$C$13,3,FALSE)))</f>
        <v>1.5</v>
      </c>
      <c r="L11" s="80">
        <f>IF(ISERROR(VLOOKUP($B11,'R9'!$A$8:$C$13,3,FALSE)),IF(VLOOKUP($B11,'R9'!$B$8:$E$13,4,FALSE)="","",VLOOKUP($B11,'R9'!$B$8:$E$13,4,FALSE)),IF(VLOOKUP($B11,'R9'!$A$8:$C$13,3,FALSE)="","",VLOOKUP($B11,'R9'!$A$8:$C$13,3,FALSE)))</f>
        <v>3.5</v>
      </c>
      <c r="M11" s="80">
        <f>IF(ISERROR(VLOOKUP($B11,'R10'!$A$8:$C$13,3,FALSE)),IF(VLOOKUP($B11,'R10'!$B$8:$E$13,4,FALSE)="","",VLOOKUP($B11,'R10'!$B$8:$E$13,4,FALSE)),IF(VLOOKUP($B11,'R10'!$A$8:$C$13,3,FALSE)="","",VLOOKUP($B11,'R10'!$A$8:$C$13,3,FALSE)))</f>
        <v>0.5</v>
      </c>
      <c r="O11" s="80">
        <f>IF(C11="","",IF(C11&gt;C8,1,IF(C11=C8,0.5,0)))</f>
        <v>0</v>
      </c>
      <c r="P11" s="80">
        <f>IF(D11="","",IF(D11&gt;D9,1,IF(D11=D9,0.5,0)))</f>
        <v>0</v>
      </c>
      <c r="Q11" s="80">
        <f>IF(E11="","",IF(E11&gt;E10,1,IF(E11=E10,0.5,0)))</f>
        <v>0</v>
      </c>
      <c r="R11" s="80">
        <f>IF(F11="","",IF(F11&gt;F15,1,IF(F11=F15,0.5,0)))</f>
        <v>0</v>
      </c>
      <c r="S11" s="80">
        <f>IF(G11="","",IF(G11&gt;G12,1,IF(G11=G12,0.5,0)))</f>
        <v>0</v>
      </c>
      <c r="T11" s="80">
        <f>IF(H11="","",IF(H11&gt;H13,1,IF(H11=H13,0.5,0)))</f>
        <v>0</v>
      </c>
      <c r="U11" s="80">
        <f>IF(I11="","",IF(I11&gt;I14,1,IF(I11=I14,0.5,0)))</f>
        <v>0</v>
      </c>
      <c r="V11" s="80">
        <f>IF(J11="","",IF(J11&gt;J4,1,IF(J11=J4,0.5,0)))</f>
        <v>0</v>
      </c>
      <c r="W11" s="80">
        <f>IF(K11="","",IF(K11&gt;K5,1,IF(K11=K5,0.5,0)))</f>
        <v>0</v>
      </c>
      <c r="X11" s="80">
        <f>IF(L11="","",IF(L11&gt;L6,1,IF(L11=L6,0.5,0)))</f>
        <v>0</v>
      </c>
      <c r="Y11" s="80">
        <f>IF(M11="","",IF(M11&gt;M7,1,IF(M11=M7,0.5,0)))</f>
        <v>0</v>
      </c>
      <c r="AC11" s="82"/>
    </row>
    <row r="12" spans="1:29" ht="15" customHeight="1" x14ac:dyDescent="0.3">
      <c r="A12" s="1">
        <v>9</v>
      </c>
      <c r="B12" s="92" t="s">
        <v>131</v>
      </c>
      <c r="C12" s="80">
        <f>IF(ISERROR(VLOOKUP($B12,'R11'!$A$8:$C$13,3,FALSE)),IF(VLOOKUP($B12,'R11'!$B$8:$E$13,4,FALSE)="","",VLOOKUP($B12,'R11'!$B$8:$E$13,4,FALSE)),IF(VLOOKUP($B12,'R11'!$A$8:$C$13,3,FALSE)="","",VLOOKUP($B12,'R11'!$A$8:$C$13,3,FALSE)))</f>
        <v>6</v>
      </c>
      <c r="D12" s="80">
        <f>IF(ISERROR(VLOOKUP($B12,'R1'!$A$8:$C$13,3,FALSE)),IF(VLOOKUP($B12,'R1'!$B$8:$E$13,4,FALSE)="","",VLOOKUP($B12,'R1'!$B$8:$E$13,4,FALSE)),IF(VLOOKUP($B12,'R1'!$A$8:$C$13,3,FALSE)="","",VLOOKUP($B12,'R1'!$A$8:$C$13,3,FALSE)))</f>
        <v>6</v>
      </c>
      <c r="E12" s="80">
        <f>IF(ISERROR(VLOOKUP($B12,'R2'!$A$8:$C$13,3,FALSE)),IF(VLOOKUP($B12,'R2'!$B$8:$E$13,4,FALSE)="","",VLOOKUP($B12,'R2'!$B$8:$E$13,4,FALSE)),IF(VLOOKUP($B12,'R2'!$A$8:$C$13,3,FALSE)="","",VLOOKUP($B12,'R2'!$A$8:$C$13,3,FALSE)))</f>
        <v>3.5</v>
      </c>
      <c r="F12" s="80">
        <f>IF(ISERROR(VLOOKUP($B12,'R3'!$A$8:$C$13,3,FALSE)),IF(VLOOKUP($B12,'R3'!$B$8:$E$13,4,FALSE)="","",VLOOKUP($B12,'R3'!$B$8:$E$13,4,FALSE)),IF(VLOOKUP($B12,'R3'!$A$8:$C$13,3,FALSE)="","",VLOOKUP($B12,'R3'!$A$8:$C$13,3,FALSE)))</f>
        <v>2</v>
      </c>
      <c r="G12" s="80">
        <f>IF(ISERROR(VLOOKUP($B12,'R4'!$A$8:$C$13,3,FALSE)),IF(VLOOKUP($B12,'R4'!$B$8:$E$13,4,FALSE)="","",VLOOKUP($B12,'R4'!$B$8:$E$13,4,FALSE)),IF(VLOOKUP($B12,'R4'!$A$8:$C$13,3,FALSE)="","",VLOOKUP($B12,'R4'!$A$8:$C$13,3,FALSE)))</f>
        <v>6</v>
      </c>
      <c r="H12" s="80">
        <f>IF(ISERROR(VLOOKUP($B12,'R5'!$A$8:$C$13,3,FALSE)),IF(VLOOKUP($B12,'R5'!$B$8:$E$13,4,FALSE)="","",VLOOKUP($B12,'R5'!$B$8:$E$13,4,FALSE)),IF(VLOOKUP($B12,'R5'!$A$8:$C$13,3,FALSE)="","",VLOOKUP($B12,'R5'!$A$8:$C$13,3,FALSE)))</f>
        <v>5.5</v>
      </c>
      <c r="I12" s="80">
        <f>IF(ISERROR(VLOOKUP($B12,'R6'!$A$8:$C$13,3,FALSE)),IF(VLOOKUP($B12,'R6'!$B$8:$E$13,4,FALSE)="","",VLOOKUP($B12,'R6'!$B$8:$E$13,4,FALSE)),IF(VLOOKUP($B12,'R6'!$A$8:$C$13,3,FALSE)="","",VLOOKUP($B12,'R6'!$A$8:$C$13,3,FALSE)))</f>
        <v>4.5</v>
      </c>
      <c r="J12" s="80">
        <f>IF(ISERROR(VLOOKUP($B12,'R7'!$A$8:$C$13,3,FALSE)),IF(VLOOKUP($B12,'R7'!$B$8:$E$13,4,FALSE)="","",VLOOKUP($B12,'R7'!$B$8:$E$13,4,FALSE)),IF(VLOOKUP($B12,'R7'!$A$8:$C$13,3,FALSE)="","",VLOOKUP($B12,'R7'!$A$8:$C$13,3,FALSE)))</f>
        <v>3.5</v>
      </c>
      <c r="K12" s="80">
        <f>IF(ISERROR(VLOOKUP($B12,'R8'!$A$8:$C$13,3,FALSE)),IF(VLOOKUP($B12,'R8'!$B$8:$E$13,4,FALSE)="","",VLOOKUP($B12,'R8'!$B$8:$E$13,4,FALSE)),IF(VLOOKUP($B12,'R8'!$A$8:$C$13,3,FALSE)="","",VLOOKUP($B12,'R8'!$A$8:$C$13,3,FALSE)))</f>
        <v>4</v>
      </c>
      <c r="L12" s="80">
        <f>IF(ISERROR(VLOOKUP($B12,'R9'!$A$8:$C$13,3,FALSE)),IF(VLOOKUP($B12,'R9'!$B$8:$E$13,4,FALSE)="","",VLOOKUP($B12,'R9'!$B$8:$E$13,4,FALSE)),IF(VLOOKUP($B12,'R9'!$A$8:$C$13,3,FALSE)="","",VLOOKUP($B12,'R9'!$A$8:$C$13,3,FALSE)))</f>
        <v>3</v>
      </c>
      <c r="M12" s="80">
        <f>IF(ISERROR(VLOOKUP($B12,'R10'!$A$8:$C$13,3,FALSE)),IF(VLOOKUP($B12,'R10'!$B$8:$E$13,4,FALSE)="","",VLOOKUP($B12,'R10'!$B$8:$E$13,4,FALSE)),IF(VLOOKUP($B12,'R10'!$A$8:$C$13,3,FALSE)="","",VLOOKUP($B12,'R10'!$A$8:$C$13,3,FALSE)))</f>
        <v>5</v>
      </c>
      <c r="O12" s="80">
        <f>IF(C12="","",IF(C12&gt;C7,1,IF(C12=C7,0.5,0)))</f>
        <v>1</v>
      </c>
      <c r="P12" s="80">
        <f>IF(D12="","",IF(D12&gt;D8,1,IF(D12=D8,0.5,0)))</f>
        <v>1</v>
      </c>
      <c r="Q12" s="80">
        <f>IF(E12="","",IF(E12&gt;E9,1,IF(E12=E9,0.5,0)))</f>
        <v>0</v>
      </c>
      <c r="R12" s="80">
        <f>IF(F12="","",IF(F12&gt;F10,1,IF(F12=F10,0.5,0)))</f>
        <v>0</v>
      </c>
      <c r="S12" s="80">
        <f>IF(G12="","",IF(G12&gt;G11,1,IF(G12=G11,0.5,0)))</f>
        <v>1</v>
      </c>
      <c r="T12" s="80">
        <f>IF(H12="","",IF(H12&gt;H15,1,IF(H12=H15,0.5,0)))</f>
        <v>1</v>
      </c>
      <c r="U12" s="80">
        <f>IF(I12="","",IF(I12&gt;I13,1,IF(I12=I13,0.5,0)))</f>
        <v>1</v>
      </c>
      <c r="V12" s="80">
        <f>IF(J12="","",IF(J12&gt;J14,1,IF(J12=J14,0.5,0)))</f>
        <v>0</v>
      </c>
      <c r="W12" s="80">
        <f>IF(K12="","",IF(K12&gt;K4,1,IF(K12=K4,0.5,0)))</f>
        <v>0.5</v>
      </c>
      <c r="X12" s="80">
        <f>IF(L12="","",IF(L12&gt;L5,1,IF(L12=L5,0.5,0)))</f>
        <v>0</v>
      </c>
      <c r="Y12" s="80">
        <f>IF(M12="","",IF(M12&gt;M6,1,IF(M12=M6,0.5,0)))</f>
        <v>1</v>
      </c>
      <c r="AC12" s="82"/>
    </row>
    <row r="13" spans="1:29" ht="15" customHeight="1" x14ac:dyDescent="0.3">
      <c r="A13" s="1">
        <v>10</v>
      </c>
      <c r="B13" s="92" t="s">
        <v>169</v>
      </c>
      <c r="C13" s="80">
        <f>IF(ISERROR(VLOOKUP($B13,'R11'!$A$8:$C$13,3,FALSE)),IF(VLOOKUP($B13,'R11'!$B$8:$E$13,4,FALSE)="","",VLOOKUP($B13,'R11'!$B$8:$E$13,4,FALSE)),IF(VLOOKUP($B13,'R11'!$A$8:$C$13,3,FALSE)="","",VLOOKUP($B13,'R11'!$A$8:$C$13,3,FALSE)))</f>
        <v>8</v>
      </c>
      <c r="D13" s="80">
        <f>IF(ISERROR(VLOOKUP($B13,'R1'!$A$8:$C$13,3,FALSE)),IF(VLOOKUP($B13,'R1'!$B$8:$E$13,4,FALSE)="","",VLOOKUP($B13,'R1'!$B$8:$E$13,4,FALSE)),IF(VLOOKUP($B13,'R1'!$A$8:$C$13,3,FALSE)="","",VLOOKUP($B13,'R1'!$A$8:$C$13,3,FALSE)))</f>
        <v>7.5</v>
      </c>
      <c r="E13" s="80">
        <f>IF(ISERROR(VLOOKUP($B13,'R2'!$A$8:$C$13,3,FALSE)),IF(VLOOKUP($B13,'R2'!$B$8:$E$13,4,FALSE)="","",VLOOKUP($B13,'R2'!$B$8:$E$13,4,FALSE)),IF(VLOOKUP($B13,'R2'!$A$8:$C$13,3,FALSE)="","",VLOOKUP($B13,'R2'!$A$8:$C$13,3,FALSE)))</f>
        <v>7</v>
      </c>
      <c r="F13" s="80">
        <f>IF(ISERROR(VLOOKUP($B13,'R3'!$A$8:$C$13,3,FALSE)),IF(VLOOKUP($B13,'R3'!$B$8:$E$13,4,FALSE)="","",VLOOKUP($B13,'R3'!$B$8:$E$13,4,FALSE)),IF(VLOOKUP($B13,'R3'!$A$8:$C$13,3,FALSE)="","",VLOOKUP($B13,'R3'!$A$8:$C$13,3,FALSE)))</f>
        <v>3.5</v>
      </c>
      <c r="G13" s="80">
        <f>IF(ISERROR(VLOOKUP($B13,'R4'!$A$8:$C$13,3,FALSE)),IF(VLOOKUP($B13,'R4'!$B$8:$E$13,4,FALSE)="","",VLOOKUP($B13,'R4'!$B$8:$E$13,4,FALSE)),IF(VLOOKUP($B13,'R4'!$A$8:$C$13,3,FALSE)="","",VLOOKUP($B13,'R4'!$A$8:$C$13,3,FALSE)))</f>
        <v>1.5</v>
      </c>
      <c r="H13" s="80">
        <f>IF(ISERROR(VLOOKUP($B13,'R5'!$A$8:$C$13,3,FALSE)),IF(VLOOKUP($B13,'R5'!$B$8:$E$13,4,FALSE)="","",VLOOKUP($B13,'R5'!$B$8:$E$13,4,FALSE)),IF(VLOOKUP($B13,'R5'!$A$8:$C$13,3,FALSE)="","",VLOOKUP($B13,'R5'!$A$8:$C$13,3,FALSE)))</f>
        <v>7.5</v>
      </c>
      <c r="I13" s="80">
        <f>IF(ISERROR(VLOOKUP($B13,'R6'!$A$8:$C$13,3,FALSE)),IF(VLOOKUP($B13,'R6'!$B$8:$E$13,4,FALSE)="","",VLOOKUP($B13,'R6'!$B$8:$E$13,4,FALSE)),IF(VLOOKUP($B13,'R6'!$A$8:$C$13,3,FALSE)="","",VLOOKUP($B13,'R6'!$A$8:$C$13,3,FALSE)))</f>
        <v>3.5</v>
      </c>
      <c r="J13" s="80">
        <f>IF(ISERROR(VLOOKUP($B13,'R7'!$A$8:$C$13,3,FALSE)),IF(VLOOKUP($B13,'R7'!$B$8:$E$13,4,FALSE)="","",VLOOKUP($B13,'R7'!$B$8:$E$13,4,FALSE)),IF(VLOOKUP($B13,'R7'!$A$8:$C$13,3,FALSE)="","",VLOOKUP($B13,'R7'!$A$8:$C$13,3,FALSE)))</f>
        <v>7.5</v>
      </c>
      <c r="K13" s="80">
        <f>IF(ISERROR(VLOOKUP($B13,'R8'!$A$8:$C$13,3,FALSE)),IF(VLOOKUP($B13,'R8'!$B$8:$E$13,4,FALSE)="","",VLOOKUP($B13,'R8'!$B$8:$E$13,4,FALSE)),IF(VLOOKUP($B13,'R8'!$A$8:$C$13,3,FALSE)="","",VLOOKUP($B13,'R8'!$A$8:$C$13,3,FALSE)))</f>
        <v>7</v>
      </c>
      <c r="L13" s="80">
        <f>IF(ISERROR(VLOOKUP($B13,'R9'!$A$8:$C$13,3,FALSE)),IF(VLOOKUP($B13,'R9'!$B$8:$E$13,4,FALSE)="","",VLOOKUP($B13,'R9'!$B$8:$E$13,4,FALSE)),IF(VLOOKUP($B13,'R9'!$A$8:$C$13,3,FALSE)="","",VLOOKUP($B13,'R9'!$A$8:$C$13,3,FALSE)))</f>
        <v>4</v>
      </c>
      <c r="M13" s="80">
        <f>IF(ISERROR(VLOOKUP($B13,'R10'!$A$8:$C$13,3,FALSE)),IF(VLOOKUP($B13,'R10'!$B$8:$E$13,4,FALSE)="","",VLOOKUP($B13,'R10'!$B$8:$E$13,4,FALSE)),IF(VLOOKUP($B13,'R10'!$A$8:$C$13,3,FALSE)="","",VLOOKUP($B13,'R10'!$A$8:$C$13,3,FALSE)))</f>
        <v>2</v>
      </c>
      <c r="O13" s="80">
        <f>IF(C13="","",IF(C13&gt;C6,1,IF(C13=C6,0.5,0)))</f>
        <v>1</v>
      </c>
      <c r="P13" s="80">
        <f>IF(D13="","",IF(D13&gt;D7,1,IF(D13=D7,0.5,0)))</f>
        <v>1</v>
      </c>
      <c r="Q13" s="80">
        <f>IF(E13="","",IF(E13&gt;E8,1,IF(E13=E8,0.5,0)))</f>
        <v>1</v>
      </c>
      <c r="R13" s="80">
        <f>IF(F13="","",IF(F13&gt;F9,1,IF(F13=F9,0.5,0)))</f>
        <v>0</v>
      </c>
      <c r="S13" s="80">
        <f>IF(G13="","",IF(G13&gt;G10,1,IF(G13=G10,0.5,0)))</f>
        <v>0</v>
      </c>
      <c r="T13" s="80">
        <f>IF(H13="","",IF(H13&gt;H11,1,IF(H13=H11,0.5,0)))</f>
        <v>1</v>
      </c>
      <c r="U13" s="80">
        <f>IF(I13="","",IF(I13&gt;I12,1,IF(I13=I12,0.5,0)))</f>
        <v>0</v>
      </c>
      <c r="V13" s="80">
        <f>IF(J13="","",IF(J13&gt;J15,1,IF(J13=J15,0.5,0)))</f>
        <v>1</v>
      </c>
      <c r="W13" s="80">
        <f>IF(K13="","",IF(K13&gt;K14,1,IF(K13=K14,0.5,0)))</f>
        <v>1</v>
      </c>
      <c r="X13" s="80">
        <f>IF(L13="","",IF(L13&gt;L4,1,IF(L13=L4,0.5,0)))</f>
        <v>0.5</v>
      </c>
      <c r="Y13" s="80">
        <f>IF(M13="","",IF(M13&gt;M5,1,IF(M13=M5,0.5,0)))</f>
        <v>0</v>
      </c>
      <c r="AC13" s="82"/>
    </row>
    <row r="14" spans="1:29" ht="15" customHeight="1" x14ac:dyDescent="0.3">
      <c r="A14" s="1">
        <v>11</v>
      </c>
      <c r="B14" s="92" t="s">
        <v>170</v>
      </c>
      <c r="C14" s="80">
        <f>IF(ISERROR(VLOOKUP($B14,'R11'!$A$8:$C$13,3,FALSE)),IF(VLOOKUP($B14,'R11'!$B$8:$E$13,4,FALSE)="","",VLOOKUP($B14,'R11'!$B$8:$E$13,4,FALSE)),IF(VLOOKUP($B14,'R11'!$A$8:$C$13,3,FALSE)="","",VLOOKUP($B14,'R11'!$A$8:$C$13,3,FALSE)))</f>
        <v>2.5</v>
      </c>
      <c r="D14" s="80">
        <f>IF(ISERROR(VLOOKUP($B14,'R1'!$A$8:$C$13,3,FALSE)),IF(VLOOKUP($B14,'R1'!$B$8:$E$13,4,FALSE)="","",VLOOKUP($B14,'R1'!$B$8:$E$13,4,FALSE)),IF(VLOOKUP($B14,'R1'!$A$8:$C$13,3,FALSE)="","",VLOOKUP($B14,'R1'!$A$8:$C$13,3,FALSE)))</f>
        <v>5</v>
      </c>
      <c r="E14" s="80">
        <f>IF(ISERROR(VLOOKUP($B14,'R2'!$A$8:$C$13,3,FALSE)),IF(VLOOKUP($B14,'R2'!$B$8:$E$13,4,FALSE)="","",VLOOKUP($B14,'R2'!$B$8:$E$13,4,FALSE)),IF(VLOOKUP($B14,'R2'!$A$8:$C$13,3,FALSE)="","",VLOOKUP($B14,'R2'!$A$8:$C$13,3,FALSE)))</f>
        <v>3.5</v>
      </c>
      <c r="F14" s="80">
        <f>IF(ISERROR(VLOOKUP($B14,'R3'!$A$8:$C$13,3,FALSE)),IF(VLOOKUP($B14,'R3'!$B$8:$E$13,4,FALSE)="","",VLOOKUP($B14,'R3'!$B$8:$E$13,4,FALSE)),IF(VLOOKUP($B14,'R3'!$A$8:$C$13,3,FALSE)="","",VLOOKUP($B14,'R3'!$A$8:$C$13,3,FALSE)))</f>
        <v>0</v>
      </c>
      <c r="G14" s="80">
        <f>IF(ISERROR(VLOOKUP($B14,'R4'!$A$8:$C$13,3,FALSE)),IF(VLOOKUP($B14,'R4'!$B$8:$E$13,4,FALSE)="","",VLOOKUP($B14,'R4'!$B$8:$E$13,4,FALSE)),IF(VLOOKUP($B14,'R4'!$A$8:$C$13,3,FALSE)="","",VLOOKUP($B14,'R4'!$A$8:$C$13,3,FALSE)))</f>
        <v>1</v>
      </c>
      <c r="H14" s="80">
        <f>IF(ISERROR(VLOOKUP($B14,'R5'!$A$8:$C$13,3,FALSE)),IF(VLOOKUP($B14,'R5'!$B$8:$E$13,4,FALSE)="","",VLOOKUP($B14,'R5'!$B$8:$E$13,4,FALSE)),IF(VLOOKUP($B14,'R5'!$A$8:$C$13,3,FALSE)="","",VLOOKUP($B14,'R5'!$A$8:$C$13,3,FALSE)))</f>
        <v>3.5</v>
      </c>
      <c r="I14" s="80">
        <f>IF(ISERROR(VLOOKUP($B14,'R6'!$A$8:$C$13,3,FALSE)),IF(VLOOKUP($B14,'R6'!$B$8:$E$13,4,FALSE)="","",VLOOKUP($B14,'R6'!$B$8:$E$13,4,FALSE)),IF(VLOOKUP($B14,'R6'!$A$8:$C$13,3,FALSE)="","",VLOOKUP($B14,'R6'!$A$8:$C$13,3,FALSE)))</f>
        <v>4.5</v>
      </c>
      <c r="J14" s="80">
        <f>IF(ISERROR(VLOOKUP($B14,'R7'!$A$8:$C$13,3,FALSE)),IF(VLOOKUP($B14,'R7'!$B$8:$E$13,4,FALSE)="","",VLOOKUP($B14,'R7'!$B$8:$E$13,4,FALSE)),IF(VLOOKUP($B14,'R7'!$A$8:$C$13,3,FALSE)="","",VLOOKUP($B14,'R7'!$A$8:$C$13,3,FALSE)))</f>
        <v>4.5</v>
      </c>
      <c r="K14" s="80">
        <f>IF(ISERROR(VLOOKUP($B14,'R8'!$A$8:$C$13,3,FALSE)),IF(VLOOKUP($B14,'R8'!$B$8:$E$13,4,FALSE)="","",VLOOKUP($B14,'R8'!$B$8:$E$13,4,FALSE)),IF(VLOOKUP($B14,'R8'!$A$8:$C$13,3,FALSE)="","",VLOOKUP($B14,'R8'!$A$8:$C$13,3,FALSE)))</f>
        <v>1</v>
      </c>
      <c r="L14" s="80">
        <f>IF(ISERROR(VLOOKUP($B14,'R9'!$A$8:$C$13,3,FALSE)),IF(VLOOKUP($B14,'R9'!$B$8:$E$13,4,FALSE)="","",VLOOKUP($B14,'R9'!$B$8:$E$13,4,FALSE)),IF(VLOOKUP($B14,'R9'!$A$8:$C$13,3,FALSE)="","",VLOOKUP($B14,'R9'!$A$8:$C$13,3,FALSE)))</f>
        <v>4.5</v>
      </c>
      <c r="M14" s="80">
        <f>IF(ISERROR(VLOOKUP($B14,'R10'!$A$8:$C$13,3,FALSE)),IF(VLOOKUP($B14,'R10'!$B$8:$E$13,4,FALSE)="","",VLOOKUP($B14,'R10'!$B$8:$E$13,4,FALSE)),IF(VLOOKUP($B14,'R10'!$A$8:$C$13,3,FALSE)="","",VLOOKUP($B14,'R10'!$A$8:$C$13,3,FALSE)))</f>
        <v>2.5</v>
      </c>
      <c r="O14" s="80">
        <f>IF(C14="","",IF(C14&gt;C5,1,IF(C14=C5,0.5,0)))</f>
        <v>0</v>
      </c>
      <c r="P14" s="80">
        <f>IF(D14="","",IF(D14&gt;D6,1,IF(D14=D6,0.5,0)))</f>
        <v>1</v>
      </c>
      <c r="Q14" s="80">
        <f>IF(E14="","",IF(E14&gt;E7,1,IF(E14=E7,0.5,0)))</f>
        <v>0</v>
      </c>
      <c r="R14" s="80">
        <f>IF(F14="","",IF(F14&gt;F8,1,IF(F14=F8,0.5,0)))</f>
        <v>0</v>
      </c>
      <c r="S14" s="80">
        <f>IF(G14="","",IF(G14&gt;G9,1,IF(G14=G9,0.5,0)))</f>
        <v>0</v>
      </c>
      <c r="T14" s="80">
        <f>IF(H14="","",IF(H14&gt;H10,1,IF(H14=H10,0.5,0)))</f>
        <v>0</v>
      </c>
      <c r="U14" s="80">
        <f>IF(I14="","",IF(I14&gt;I11,1,IF(I14=I11,0.5,0)))</f>
        <v>1</v>
      </c>
      <c r="V14" s="80">
        <f>IF(J14="","",IF(J14&gt;J12,1,IF(J14=J12,0.5,0)))</f>
        <v>1</v>
      </c>
      <c r="W14" s="80">
        <f>IF(K14="","",IF(K14&gt;K13,1,IF(K14=K13,0.5,0)))</f>
        <v>0</v>
      </c>
      <c r="X14" s="80">
        <f>IF(L14="","",IF(L14&gt;L15,1,IF(L14=L15,0.5,0)))</f>
        <v>1</v>
      </c>
      <c r="Y14" s="80">
        <f>IF(M14="","",IF(M14&gt;M4,1,IF(M14=M4,0.5,0)))</f>
        <v>0</v>
      </c>
      <c r="AC14" s="82"/>
    </row>
    <row r="15" spans="1:29" ht="15" customHeight="1" x14ac:dyDescent="0.3">
      <c r="A15" s="1">
        <v>12</v>
      </c>
      <c r="B15" s="92" t="s">
        <v>171</v>
      </c>
      <c r="C15" s="80">
        <f>IF(ISERROR(VLOOKUP($B15,'R11'!$A$8:$C$13,3,FALSE)),IF(VLOOKUP($B15,'R11'!$B$8:$E$13,4,FALSE)="","",VLOOKUP($B15,'R11'!$B$8:$E$13,4,FALSE)),IF(VLOOKUP($B15,'R11'!$A$8:$C$13,3,FALSE)="","",VLOOKUP($B15,'R11'!$A$8:$C$13,3,FALSE)))</f>
        <v>0.5</v>
      </c>
      <c r="D15" s="80">
        <f>IF(ISERROR(VLOOKUP($B15,'R1'!$A$8:$C$13,3,FALSE)),IF(VLOOKUP($B15,'R1'!$B$8:$E$13,4,FALSE)="","",VLOOKUP($B15,'R1'!$B$8:$E$13,4,FALSE)),IF(VLOOKUP($B15,'R1'!$A$8:$C$13,3,FALSE)="","",VLOOKUP($B15,'R1'!$A$8:$C$13,3,FALSE)))</f>
        <v>3</v>
      </c>
      <c r="E15" s="80">
        <f>IF(ISERROR(VLOOKUP($B15,'R2'!$A$8:$C$13,3,FALSE)),IF(VLOOKUP($B15,'R2'!$B$8:$E$13,4,FALSE)="","",VLOOKUP($B15,'R2'!$B$8:$E$13,4,FALSE)),IF(VLOOKUP($B15,'R2'!$A$8:$C$13,3,FALSE)="","",VLOOKUP($B15,'R2'!$A$8:$C$13,3,FALSE)))</f>
        <v>1.5</v>
      </c>
      <c r="F15" s="80">
        <f>IF(ISERROR(VLOOKUP($B15,'R3'!$A$8:$C$13,3,FALSE)),IF(VLOOKUP($B15,'R3'!$B$8:$E$13,4,FALSE)="","",VLOOKUP($B15,'R3'!$B$8:$E$13,4,FALSE)),IF(VLOOKUP($B15,'R3'!$A$8:$C$13,3,FALSE)="","",VLOOKUP($B15,'R3'!$A$8:$C$13,3,FALSE)))</f>
        <v>8</v>
      </c>
      <c r="G15" s="80">
        <f>IF(ISERROR(VLOOKUP($B15,'R4'!$A$8:$C$13,3,FALSE)),IF(VLOOKUP($B15,'R4'!$B$8:$E$13,4,FALSE)="","",VLOOKUP($B15,'R4'!$B$8:$E$13,4,FALSE)),IF(VLOOKUP($B15,'R4'!$A$8:$C$13,3,FALSE)="","",VLOOKUP($B15,'R4'!$A$8:$C$13,3,FALSE)))</f>
        <v>2</v>
      </c>
      <c r="H15" s="80">
        <f>IF(ISERROR(VLOOKUP($B15,'R5'!$A$8:$C$13,3,FALSE)),IF(VLOOKUP($B15,'R5'!$B$8:$E$13,4,FALSE)="","",VLOOKUP($B15,'R5'!$B$8:$E$13,4,FALSE)),IF(VLOOKUP($B15,'R5'!$A$8:$C$13,3,FALSE)="","",VLOOKUP($B15,'R5'!$A$8:$C$13,3,FALSE)))</f>
        <v>2.5</v>
      </c>
      <c r="I15" s="80">
        <f>IF(ISERROR(VLOOKUP($B15,'R6'!$A$8:$C$13,3,FALSE)),IF(VLOOKUP($B15,'R6'!$B$8:$E$13,4,FALSE)="","",VLOOKUP($B15,'R6'!$B$8:$E$13,4,FALSE)),IF(VLOOKUP($B15,'R6'!$A$8:$C$13,3,FALSE)="","",VLOOKUP($B15,'R6'!$A$8:$C$13,3,FALSE)))</f>
        <v>1</v>
      </c>
      <c r="J15" s="80">
        <f>IF(ISERROR(VLOOKUP($B15,'R7'!$A$8:$C$13,3,FALSE)),IF(VLOOKUP($B15,'R7'!$B$8:$E$13,4,FALSE)="","",VLOOKUP($B15,'R7'!$B$8:$E$13,4,FALSE)),IF(VLOOKUP($B15,'R7'!$A$8:$C$13,3,FALSE)="","",VLOOKUP($B15,'R7'!$A$8:$C$13,3,FALSE)))</f>
        <v>0.5</v>
      </c>
      <c r="K15" s="80">
        <f>IF(ISERROR(VLOOKUP($B15,'R8'!$A$8:$C$13,3,FALSE)),IF(VLOOKUP($B15,'R8'!$B$8:$E$13,4,FALSE)="","",VLOOKUP($B15,'R8'!$B$8:$E$13,4,FALSE)),IF(VLOOKUP($B15,'R8'!$A$8:$C$13,3,FALSE)="","",VLOOKUP($B15,'R8'!$A$8:$C$13,3,FALSE)))</f>
        <v>1.5</v>
      </c>
      <c r="L15" s="80">
        <f>IF(ISERROR(VLOOKUP($B15,'R9'!$A$8:$C$13,3,FALSE)),IF(VLOOKUP($B15,'R9'!$B$8:$E$13,4,FALSE)="","",VLOOKUP($B15,'R9'!$B$8:$E$13,4,FALSE)),IF(VLOOKUP($B15,'R9'!$A$8:$C$13,3,FALSE)="","",VLOOKUP($B15,'R9'!$A$8:$C$13,3,FALSE)))</f>
        <v>3.5</v>
      </c>
      <c r="M15" s="80">
        <f>IF(ISERROR(VLOOKUP($B15,'R10'!$A$8:$C$13,3,FALSE)),IF(VLOOKUP($B15,'R10'!$B$8:$E$13,4,FALSE)="","",VLOOKUP($B15,'R10'!$B$8:$E$13,4,FALSE)),IF(VLOOKUP($B15,'R10'!$A$8:$C$13,3,FALSE)="","",VLOOKUP($B15,'R10'!$A$8:$C$13,3,FALSE)))</f>
        <v>1.5</v>
      </c>
      <c r="O15" s="80">
        <f>IF(C15="","",IF(C15&gt;C4,1,IF(C15=C4,0.5,0)))</f>
        <v>0</v>
      </c>
      <c r="P15" s="80">
        <f>IF(D15="","",IF(D15&gt;D10,1,IF(D15=D10,0.5,0)))</f>
        <v>0</v>
      </c>
      <c r="Q15" s="80">
        <f>IF(E15="","",IF(E15&gt;E5,1,IF(E15=E5,0.5,0)))</f>
        <v>0</v>
      </c>
      <c r="R15" s="80">
        <f>IF(F15="","",IF(F15&gt;F11,1,IF(F15=F11,0.5,0)))</f>
        <v>1</v>
      </c>
      <c r="S15" s="80">
        <f>IF(G15="","",IF(G15&gt;G6,1,IF(G15=G6,0.5,0)))</f>
        <v>0</v>
      </c>
      <c r="T15" s="80">
        <f>IF(H15="","",IF(H15&gt;H12,1,IF(H15=H12,0.5,0)))</f>
        <v>0</v>
      </c>
      <c r="U15" s="80">
        <f>IF(I15="","",IF(I15&gt;I7,1,IF(I15=I7,0.5,0)))</f>
        <v>0</v>
      </c>
      <c r="V15" s="80">
        <f>IF(J15="","",IF(J15&gt;J13,1,IF(J15=J13,0.5,0)))</f>
        <v>0</v>
      </c>
      <c r="W15" s="80">
        <f>IF(K15="","",IF(K15&gt;K8,1,IF(K15=K8,0.5,0)))</f>
        <v>0</v>
      </c>
      <c r="X15" s="80">
        <f>IF(L15="","",IF(L15&gt;L14,1,IF(L15=L14,0.5,0)))</f>
        <v>0</v>
      </c>
      <c r="Y15" s="80">
        <f>IF(M15="","",IF(M15&gt;M9,1,IF(M15=M9,0.5,0)))</f>
        <v>0</v>
      </c>
      <c r="AC15" s="82"/>
    </row>
    <row r="16" spans="1:29" ht="15" customHeight="1" x14ac:dyDescent="0.3">
      <c r="A16" s="1"/>
      <c r="B16" s="88" t="s">
        <v>59</v>
      </c>
    </row>
    <row r="17" spans="1:28" ht="15" customHeight="1" x14ac:dyDescent="0.3">
      <c r="A17" s="1"/>
      <c r="B17" s="87" t="s">
        <v>1</v>
      </c>
    </row>
    <row r="18" spans="1:28" ht="15" customHeight="1" x14ac:dyDescent="0.3">
      <c r="A18" s="1"/>
      <c r="B18" s="87"/>
    </row>
    <row r="19" spans="1:28" ht="15" customHeight="1" x14ac:dyDescent="0.3">
      <c r="A19" s="1">
        <v>1</v>
      </c>
      <c r="B19" s="83" t="s">
        <v>172</v>
      </c>
      <c r="C19" s="80">
        <f>IF(ISERROR(VLOOKUP($B19,'R11'!$G$8:$I$13,3,FALSE)),IF(VLOOKUP($B19,'R11'!$H$8:$K$13,4,FALSE)="","",VLOOKUP($B19,'R11'!$H$8:$K$13,4,FALSE)),IF(VLOOKUP($B19,'R11'!$G$8:$I$13,3,FALSE)="","",VLOOKUP($B19,'R11'!$G$8:$I$13,3,FALSE)))</f>
        <v>4</v>
      </c>
      <c r="D19" s="80">
        <f>IF(ISERROR(VLOOKUP($B19,'R1'!$G$8:$I$13,3,FALSE)),IF(VLOOKUP($B19,'R1'!$H$8:$K$13,4,FALSE)="","",VLOOKUP($B19,'R1'!$H$8:$K$13,4,FALSE)),IF(VLOOKUP($B19,'R1'!$G$8:$I$13,3,FALSE)="","",VLOOKUP($B19,'R1'!$G$8:$I$13,3,FALSE)))</f>
        <v>4</v>
      </c>
      <c r="E19" s="80">
        <f>IF(ISERROR(VLOOKUP($B19,'R2'!$G$8:$I$13,3,FALSE)),IF(VLOOKUP($B19,'R2'!$H$8:$K$13,4,FALSE)="","",VLOOKUP($B19,'R2'!$H$8:$K$13,4,FALSE)),IF(VLOOKUP($B19,'R2'!$G$8:$I$13,3,FALSE)="","",VLOOKUP($B19,'R2'!$G$8:$I$13,3,FALSE)))</f>
        <v>7</v>
      </c>
      <c r="F19" s="80">
        <f>IF(ISERROR(VLOOKUP($B19,'R3'!$G$8:$I$13,3,FALSE)),IF(VLOOKUP($B19,'R3'!$H$8:$K$13,4,FALSE)="","",VLOOKUP($B19,'R3'!$H$8:$K$13,4,FALSE)),IF(VLOOKUP($B19,'R3'!$G$8:$I$13,3,FALSE)="","",VLOOKUP($B19,'R3'!$G$8:$I$13,3,FALSE)))</f>
        <v>3.5</v>
      </c>
      <c r="G19" s="80">
        <f>IF(ISERROR(VLOOKUP($B19,'R4'!$G$8:$I$13,3,FALSE)),IF(VLOOKUP($B19,'R4'!$H$8:$K$13,4,FALSE)="","",VLOOKUP($B19,'R4'!$H$8:$K$13,4,FALSE)),IF(VLOOKUP($B19,'R4'!$G$8:$I$13,3,FALSE)="","",VLOOKUP($B19,'R4'!$G$8:$I$13,3,FALSE)))</f>
        <v>3.5</v>
      </c>
      <c r="H19" s="80">
        <f>IF(ISERROR(VLOOKUP($B19,'R5'!$G$8:$I$13,3,FALSE)),IF(VLOOKUP($B19,'R5'!$H$8:$K$13,4,FALSE)="","",VLOOKUP($B19,'R5'!$H$8:$K$13,4,FALSE)),IF(VLOOKUP($B19,'R5'!$G$8:$I$13,3,FALSE)="","",VLOOKUP($B19,'R5'!$G$8:$I$13,3,FALSE)))</f>
        <v>3.5</v>
      </c>
      <c r="I19" s="80">
        <f>IF(ISERROR(VLOOKUP($B19,'R6'!$G$8:$I$13,3,FALSE)),IF(VLOOKUP($B19,'R6'!$H$8:$K$13,4,FALSE)="","",VLOOKUP($B19,'R6'!$H$8:$K$13,4,FALSE)),IF(VLOOKUP($B19,'R6'!$G$8:$I$13,3,FALSE)="","",VLOOKUP($B19,'R6'!$G$8:$I$13,3,FALSE)))</f>
        <v>3.5</v>
      </c>
      <c r="J19" s="80">
        <f>IF(ISERROR(VLOOKUP($B19,'R7'!$G$8:$I$13,3,FALSE)),IF(VLOOKUP($B19,'R7'!$H$8:$K$13,4,FALSE)="","",VLOOKUP($B19,'R7'!$H$8:$K$13,4,FALSE)),IF(VLOOKUP($B19,'R7'!$G$8:$I$13,3,FALSE)="","",VLOOKUP($B19,'R7'!$G$8:$I$13,3,FALSE)))</f>
        <v>7</v>
      </c>
      <c r="K19" s="80">
        <f>IF(ISERROR(VLOOKUP($B19,'R8'!$G$8:$I$13,3,FALSE)),IF(VLOOKUP($B19,'R8'!$H$8:$K$13,4,FALSE)="","",VLOOKUP($B19,'R8'!$H$8:$K$13,4,FALSE)),IF(VLOOKUP($B19,'R8'!$G$8:$I$13,3,FALSE)="","",VLOOKUP($B19,'R8'!$G$8:$I$13,3,FALSE)))</f>
        <v>6</v>
      </c>
      <c r="L19" s="80">
        <f>IF(ISERROR(VLOOKUP($B19,'R9'!$G$8:$I$13,3,FALSE)),IF(VLOOKUP($B19,'R9'!$H$8:$K$13,4,FALSE)="","",VLOOKUP($B19,'R9'!$H$8:$K$13,4,FALSE)),IF(VLOOKUP($B19,'R9'!$G$8:$I$13,3,FALSE)="","",VLOOKUP($B19,'R9'!$G$8:$I$13,3,FALSE)))</f>
        <v>4.5</v>
      </c>
      <c r="M19" s="80">
        <f>IF(ISERROR(VLOOKUP($B19,'R10'!$G$8:$I$13,3,FALSE)),IF(VLOOKUP($B19,'R10'!$H$8:$K$13,4,FALSE)="","",VLOOKUP($B19,'R10'!$H$8:$K$13,4,FALSE)),IF(VLOOKUP($B19,'R10'!$G$8:$I$13,3,FALSE)="","",VLOOKUP($B19,'R10'!$G$8:$I$13,3,FALSE)))</f>
        <v>4</v>
      </c>
      <c r="O19" s="80">
        <f>IF(C19="","",IF(C19&gt;C30,1,IF(C19=C30,0.5,0)))</f>
        <v>0.5</v>
      </c>
      <c r="P19" s="80">
        <f>IF(D19="","",IF(D19&gt;D20,1,IF(D19=D20,0.5,0)))</f>
        <v>0.5</v>
      </c>
      <c r="Q19" s="80">
        <f>IF(E19="","",IF(E19&gt;E21,1,IF(E19=E21,0.5,0)))</f>
        <v>1</v>
      </c>
      <c r="R19" s="80">
        <f>IF(F19="","",IF(F19&gt;F22,1,IF(F19=F22,0.5,0)))</f>
        <v>0</v>
      </c>
      <c r="S19" s="80">
        <f>IF(G19="","",IF(G19&gt;G23,1,IF(G19=G23,0.5,0)))</f>
        <v>0</v>
      </c>
      <c r="T19" s="80">
        <f>IF(H19="","",IF(H19&gt;H24,1,IF(H19=H24,0.5,0)))</f>
        <v>0</v>
      </c>
      <c r="U19" s="80">
        <f>IF(I19="","",IF(I19&gt;I25,1,IF(I19=I25,0.5,0)))</f>
        <v>0</v>
      </c>
      <c r="V19" s="80">
        <f>IF(J19="","",IF(J19&gt;J26,1,IF(J19=J26,0.5,0)))</f>
        <v>1</v>
      </c>
      <c r="W19" s="80">
        <f>IF(K19="","",IF(K19&gt;K27,1,IF(K19=K27,0.5,0)))</f>
        <v>1</v>
      </c>
      <c r="X19" s="80">
        <f>IF(L19="","",IF(L19&gt;L28,1,IF(L19=L28,0.5,0)))</f>
        <v>1</v>
      </c>
      <c r="Y19" s="80">
        <f>IF(M19="","",IF(M19&gt;M29,1,IF(M19=M29,0.5,0)))</f>
        <v>0.5</v>
      </c>
      <c r="AB19" s="82"/>
    </row>
    <row r="20" spans="1:28" ht="15" customHeight="1" x14ac:dyDescent="0.3">
      <c r="A20" s="1">
        <v>2</v>
      </c>
      <c r="B20" s="83" t="s">
        <v>173</v>
      </c>
      <c r="C20" s="80">
        <f>IF(ISERROR(VLOOKUP($B20,'R11'!$G$8:$I$13,3,FALSE)),IF(VLOOKUP($B20,'R11'!$H$8:$K$13,4,FALSE)="","",VLOOKUP($B20,'R11'!$H$8:$K$13,4,FALSE)),IF(VLOOKUP($B20,'R11'!$G$8:$I$13,3,FALSE)="","",VLOOKUP($B20,'R11'!$G$8:$I$13,3,FALSE)))</f>
        <v>7.5</v>
      </c>
      <c r="D20" s="80">
        <f>IF(ISERROR(VLOOKUP($B20,'R1'!$G$8:$I$13,3,FALSE)),IF(VLOOKUP($B20,'R1'!$H$8:$K$13,4,FALSE)="","",VLOOKUP($B20,'R1'!$H$8:$K$13,4,FALSE)),IF(VLOOKUP($B20,'R1'!$G$8:$I$13,3,FALSE)="","",VLOOKUP($B20,'R1'!$G$8:$I$13,3,FALSE)))</f>
        <v>4</v>
      </c>
      <c r="E20" s="80">
        <f>IF(ISERROR(VLOOKUP($B20,'R2'!$G$8:$I$13,3,FALSE)),IF(VLOOKUP($B20,'R2'!$H$8:$K$13,4,FALSE)="","",VLOOKUP($B20,'R2'!$H$8:$K$13,4,FALSE)),IF(VLOOKUP($B20,'R2'!$G$8:$I$13,3,FALSE)="","",VLOOKUP($B20,'R2'!$G$8:$I$13,3,FALSE)))</f>
        <v>4.5</v>
      </c>
      <c r="F20" s="80">
        <f>IF(ISERROR(VLOOKUP($B20,'R3'!$G$8:$I$13,3,FALSE)),IF(VLOOKUP($B20,'R3'!$H$8:$K$13,4,FALSE)="","",VLOOKUP($B20,'R3'!$H$8:$K$13,4,FALSE)),IF(VLOOKUP($B20,'R3'!$G$8:$I$13,3,FALSE)="","",VLOOKUP($B20,'R3'!$G$8:$I$13,3,FALSE)))</f>
        <v>5</v>
      </c>
      <c r="G20" s="80">
        <f>IF(ISERROR(VLOOKUP($B20,'R4'!$G$8:$I$13,3,FALSE)),IF(VLOOKUP($B20,'R4'!$H$8:$K$13,4,FALSE)="","",VLOOKUP($B20,'R4'!$H$8:$K$13,4,FALSE)),IF(VLOOKUP($B20,'R4'!$G$8:$I$13,3,FALSE)="","",VLOOKUP($B20,'R4'!$G$8:$I$13,3,FALSE)))</f>
        <v>4.5</v>
      </c>
      <c r="H20" s="80">
        <f>IF(ISERROR(VLOOKUP($B20,'R5'!$G$8:$I$13,3,FALSE)),IF(VLOOKUP($B20,'R5'!$H$8:$K$13,4,FALSE)="","",VLOOKUP($B20,'R5'!$H$8:$K$13,4,FALSE)),IF(VLOOKUP($B20,'R5'!$G$8:$I$13,3,FALSE)="","",VLOOKUP($B20,'R5'!$G$8:$I$13,3,FALSE)))</f>
        <v>6</v>
      </c>
      <c r="I20" s="80">
        <f>IF(ISERROR(VLOOKUP($B20,'R6'!$G$8:$I$13,3,FALSE)),IF(VLOOKUP($B20,'R6'!$H$8:$K$13,4,FALSE)="","",VLOOKUP($B20,'R6'!$H$8:$K$13,4,FALSE)),IF(VLOOKUP($B20,'R6'!$G$8:$I$13,3,FALSE)="","",VLOOKUP($B20,'R6'!$G$8:$I$13,3,FALSE)))</f>
        <v>5</v>
      </c>
      <c r="J20" s="80">
        <f>IF(ISERROR(VLOOKUP($B20,'R7'!$G$8:$I$13,3,FALSE)),IF(VLOOKUP($B20,'R7'!$H$8:$K$13,4,FALSE)="","",VLOOKUP($B20,'R7'!$H$8:$K$13,4,FALSE)),IF(VLOOKUP($B20,'R7'!$G$8:$I$13,3,FALSE)="","",VLOOKUP($B20,'R7'!$G$8:$I$13,3,FALSE)))</f>
        <v>4.5</v>
      </c>
      <c r="K20" s="80">
        <f>IF(ISERROR(VLOOKUP($B20,'R8'!$G$8:$I$13,3,FALSE)),IF(VLOOKUP($B20,'R8'!$H$8:$K$13,4,FALSE)="","",VLOOKUP($B20,'R8'!$H$8:$K$13,4,FALSE)),IF(VLOOKUP($B20,'R8'!$G$8:$I$13,3,FALSE)="","",VLOOKUP($B20,'R8'!$G$8:$I$13,3,FALSE)))</f>
        <v>6</v>
      </c>
      <c r="L20" s="80">
        <f>IF(ISERROR(VLOOKUP($B20,'R9'!$G$8:$I$13,3,FALSE)),IF(VLOOKUP($B20,'R9'!$H$8:$K$13,4,FALSE)="","",VLOOKUP($B20,'R9'!$H$8:$K$13,4,FALSE)),IF(VLOOKUP($B20,'R9'!$G$8:$I$13,3,FALSE)="","",VLOOKUP($B20,'R9'!$G$8:$I$13,3,FALSE)))</f>
        <v>3</v>
      </c>
      <c r="M20" s="80">
        <f>IF(ISERROR(VLOOKUP($B20,'R10'!$G$8:$I$13,3,FALSE)),IF(VLOOKUP($B20,'R10'!$H$8:$K$13,4,FALSE)="","",VLOOKUP($B20,'R10'!$H$8:$K$13,4,FALSE)),IF(VLOOKUP($B20,'R10'!$G$8:$I$13,3,FALSE)="","",VLOOKUP($B20,'R10'!$G$8:$I$13,3,FALSE)))</f>
        <v>7.5</v>
      </c>
      <c r="O20" s="80">
        <f>IF(C20="","",IF(C20&gt;C29,1,IF(C20=C29,0.5,0)))</f>
        <v>1</v>
      </c>
      <c r="P20" s="80">
        <f>IF(D20="","",IF(D20&gt;D19,1,IF(D20=D19,0.5,0)))</f>
        <v>0.5</v>
      </c>
      <c r="Q20" s="80">
        <f>IF(E20="","",IF(E20&gt;E30,1,IF(E20=E30,0.5,0)))</f>
        <v>1</v>
      </c>
      <c r="R20" s="80">
        <f>IF(F20="","",IF(F20&gt;F21,1,IF(F20=F21,0.5,0)))</f>
        <v>1</v>
      </c>
      <c r="S20" s="80">
        <f>IF(G20="","",IF(G20&gt;G22,1,IF(G20=G22,0.5,0)))</f>
        <v>1</v>
      </c>
      <c r="T20" s="80">
        <f>IF(H20="","",IF(H20&gt;H23,1,IF(H20=H23,0.5,0)))</f>
        <v>1</v>
      </c>
      <c r="U20" s="80">
        <f>IF(I20="","",IF(I20&gt;I24,1,IF(I20=I24,0.5,0)))</f>
        <v>1</v>
      </c>
      <c r="V20" s="80">
        <f>IF(J20="","",IF(J20&gt;J25,1,IF(J20=J25,0.5,0)))</f>
        <v>1</v>
      </c>
      <c r="W20" s="80">
        <f>IF(K20="","",IF(K20&gt;K26,1,IF(K20=K26,0.5,0)))</f>
        <v>1</v>
      </c>
      <c r="X20" s="80">
        <f>IF(L20="","",IF(L20&gt;L27,1,IF(L20=L27,0.5,0)))</f>
        <v>0</v>
      </c>
      <c r="Y20" s="80">
        <f>IF(M20="","",IF(M20&gt;M28,1,IF(M20=M28,0.5,0)))</f>
        <v>1</v>
      </c>
      <c r="AB20" s="82"/>
    </row>
    <row r="21" spans="1:28" ht="15" customHeight="1" x14ac:dyDescent="0.3">
      <c r="A21" s="1">
        <v>3</v>
      </c>
      <c r="B21" s="83" t="s">
        <v>174</v>
      </c>
      <c r="C21" s="80">
        <f>IF(ISERROR(VLOOKUP($B21,'R11'!$G$8:$I$13,3,FALSE)),IF(VLOOKUP($B21,'R11'!$H$8:$K$13,4,FALSE)="","",VLOOKUP($B21,'R11'!$H$8:$K$13,4,FALSE)),IF(VLOOKUP($B21,'R11'!$G$8:$I$13,3,FALSE)="","",VLOOKUP($B21,'R11'!$G$8:$I$13,3,FALSE)))</f>
        <v>3</v>
      </c>
      <c r="D21" s="80">
        <f>IF(ISERROR(VLOOKUP($B21,'R1'!$G$8:$I$13,3,FALSE)),IF(VLOOKUP($B21,'R1'!$H$8:$K$13,4,FALSE)="","",VLOOKUP($B21,'R1'!$H$8:$K$13,4,FALSE)),IF(VLOOKUP($B21,'R1'!$G$8:$I$13,3,FALSE)="","",VLOOKUP($B21,'R1'!$G$8:$I$13,3,FALSE)))</f>
        <v>1.5</v>
      </c>
      <c r="E21" s="80">
        <f>IF(ISERROR(VLOOKUP($B21,'R2'!$G$8:$I$13,3,FALSE)),IF(VLOOKUP($B21,'R2'!$H$8:$K$13,4,FALSE)="","",VLOOKUP($B21,'R2'!$H$8:$K$13,4,FALSE)),IF(VLOOKUP($B21,'R2'!$G$8:$I$13,3,FALSE)="","",VLOOKUP($B21,'R2'!$G$8:$I$13,3,FALSE)))</f>
        <v>1</v>
      </c>
      <c r="F21" s="80">
        <f>IF(ISERROR(VLOOKUP($B21,'R3'!$G$8:$I$13,3,FALSE)),IF(VLOOKUP($B21,'R3'!$H$8:$K$13,4,FALSE)="","",VLOOKUP($B21,'R3'!$H$8:$K$13,4,FALSE)),IF(VLOOKUP($B21,'R3'!$G$8:$I$13,3,FALSE)="","",VLOOKUP($B21,'R3'!$G$8:$I$13,3,FALSE)))</f>
        <v>3</v>
      </c>
      <c r="G21" s="80">
        <f>IF(ISERROR(VLOOKUP($B21,'R4'!$G$8:$I$13,3,FALSE)),IF(VLOOKUP($B21,'R4'!$H$8:$K$13,4,FALSE)="","",VLOOKUP($B21,'R4'!$H$8:$K$13,4,FALSE)),IF(VLOOKUP($B21,'R4'!$G$8:$I$13,3,FALSE)="","",VLOOKUP($B21,'R4'!$G$8:$I$13,3,FALSE)))</f>
        <v>3.5</v>
      </c>
      <c r="H21" s="80">
        <f>IF(ISERROR(VLOOKUP($B21,'R5'!$G$8:$I$13,3,FALSE)),IF(VLOOKUP($B21,'R5'!$H$8:$K$13,4,FALSE)="","",VLOOKUP($B21,'R5'!$H$8:$K$13,4,FALSE)),IF(VLOOKUP($B21,'R5'!$G$8:$I$13,3,FALSE)="","",VLOOKUP($B21,'R5'!$G$8:$I$13,3,FALSE)))</f>
        <v>2</v>
      </c>
      <c r="I21" s="80">
        <f>IF(ISERROR(VLOOKUP($B21,'R6'!$G$8:$I$13,3,FALSE)),IF(VLOOKUP($B21,'R6'!$H$8:$K$13,4,FALSE)="","",VLOOKUP($B21,'R6'!$H$8:$K$13,4,FALSE)),IF(VLOOKUP($B21,'R6'!$G$8:$I$13,3,FALSE)="","",VLOOKUP($B21,'R6'!$G$8:$I$13,3,FALSE)))</f>
        <v>2.5</v>
      </c>
      <c r="J21" s="80">
        <f>IF(ISERROR(VLOOKUP($B21,'R7'!$G$8:$I$13,3,FALSE)),IF(VLOOKUP($B21,'R7'!$H$8:$K$13,4,FALSE)="","",VLOOKUP($B21,'R7'!$H$8:$K$13,4,FALSE)),IF(VLOOKUP($B21,'R7'!$G$8:$I$13,3,FALSE)="","",VLOOKUP($B21,'R7'!$G$8:$I$13,3,FALSE)))</f>
        <v>1.5</v>
      </c>
      <c r="K21" s="80">
        <f>IF(ISERROR(VLOOKUP($B21,'R8'!$G$8:$I$13,3,FALSE)),IF(VLOOKUP($B21,'R8'!$H$8:$K$13,4,FALSE)="","",VLOOKUP($B21,'R8'!$H$8:$K$13,4,FALSE)),IF(VLOOKUP($B21,'R8'!$G$8:$I$13,3,FALSE)="","",VLOOKUP($B21,'R8'!$G$8:$I$13,3,FALSE)))</f>
        <v>3</v>
      </c>
      <c r="L21" s="80">
        <f>IF(ISERROR(VLOOKUP($B21,'R9'!$G$8:$I$13,3,FALSE)),IF(VLOOKUP($B21,'R9'!$H$8:$K$13,4,FALSE)="","",VLOOKUP($B21,'R9'!$H$8:$K$13,4,FALSE)),IF(VLOOKUP($B21,'R9'!$G$8:$I$13,3,FALSE)="","",VLOOKUP($B21,'R9'!$G$8:$I$13,3,FALSE)))</f>
        <v>0.5</v>
      </c>
      <c r="M21" s="80">
        <f>IF(ISERROR(VLOOKUP($B21,'R10'!$G$8:$I$13,3,FALSE)),IF(VLOOKUP($B21,'R10'!$H$8:$K$13,4,FALSE)="","",VLOOKUP($B21,'R10'!$H$8:$K$13,4,FALSE)),IF(VLOOKUP($B21,'R10'!$G$8:$I$13,3,FALSE)="","",VLOOKUP($B21,'R10'!$G$8:$I$13,3,FALSE)))</f>
        <v>2</v>
      </c>
      <c r="O21" s="80">
        <f>IF(C21="","",IF(C21&gt;C28,1,IF(C21=C28,0.5,0)))</f>
        <v>0</v>
      </c>
      <c r="P21" s="80">
        <f>IF(D21="","",IF(D21&gt;D29,1,IF(D21=D29,0.5,0)))</f>
        <v>0</v>
      </c>
      <c r="Q21" s="80">
        <f>IF(E21="","",IF(E21&gt;E19,1,IF(E21=E19,0.5,0)))</f>
        <v>0</v>
      </c>
      <c r="R21" s="80">
        <f>IF(F21="","",IF(F21&gt;F20,1,IF(F21=F20,0.5,0)))</f>
        <v>0</v>
      </c>
      <c r="S21" s="80">
        <f>IF(G21="","",IF(G21&gt;G30,1,IF(G21=G30,0.5,0)))</f>
        <v>0</v>
      </c>
      <c r="T21" s="80">
        <f>IF(H21="","",IF(H21&gt;H22,1,IF(H21=H22,0.5,0)))</f>
        <v>0</v>
      </c>
      <c r="U21" s="80">
        <f>IF(I21="","",IF(I21&gt;I23,1,IF(I21=I23,0.5,0)))</f>
        <v>0</v>
      </c>
      <c r="V21" s="80">
        <f>IF(J21="","",IF(J21&gt;J24,1,IF(J21=J24,0.5,0)))</f>
        <v>0</v>
      </c>
      <c r="W21" s="80">
        <f>IF(K21="","",IF(K21&gt;K25,1,IF(K21=K25,0.5,0)))</f>
        <v>0</v>
      </c>
      <c r="X21" s="80">
        <f>IF(L21="","",IF(L21&gt;L26,1,IF(L21=L26,0.5,0)))</f>
        <v>0</v>
      </c>
      <c r="Y21" s="80">
        <f>IF(M21="","",IF(M21&gt;M27,1,IF(M21=M27,0.5,0)))</f>
        <v>0</v>
      </c>
      <c r="AB21" s="82"/>
    </row>
    <row r="22" spans="1:28" ht="15" customHeight="1" x14ac:dyDescent="0.3">
      <c r="A22" s="1">
        <v>4</v>
      </c>
      <c r="B22" s="83" t="s">
        <v>175</v>
      </c>
      <c r="C22" s="80">
        <f>IF(ISERROR(VLOOKUP($B22,'R11'!$G$8:$I$13,3,FALSE)),IF(VLOOKUP($B22,'R11'!$H$8:$K$13,4,FALSE)="","",VLOOKUP($B22,'R11'!$H$8:$K$13,4,FALSE)),IF(VLOOKUP($B22,'R11'!$G$8:$I$13,3,FALSE)="","",VLOOKUP($B22,'R11'!$G$8:$I$13,3,FALSE)))</f>
        <v>5.5</v>
      </c>
      <c r="D22" s="80">
        <f>IF(ISERROR(VLOOKUP($B22,'R1'!$G$8:$I$13,3,FALSE)),IF(VLOOKUP($B22,'R1'!$H$8:$K$13,4,FALSE)="","",VLOOKUP($B22,'R1'!$H$8:$K$13,4,FALSE)),IF(VLOOKUP($B22,'R1'!$G$8:$I$13,3,FALSE)="","",VLOOKUP($B22,'R1'!$G$8:$I$13,3,FALSE)))</f>
        <v>5</v>
      </c>
      <c r="E22" s="80">
        <f>IF(ISERROR(VLOOKUP($B22,'R2'!$G$8:$I$13,3,FALSE)),IF(VLOOKUP($B22,'R2'!$H$8:$K$13,4,FALSE)="","",VLOOKUP($B22,'R2'!$H$8:$K$13,4,FALSE)),IF(VLOOKUP($B22,'R2'!$G$8:$I$13,3,FALSE)="","",VLOOKUP($B22,'R2'!$G$8:$I$13,3,FALSE)))</f>
        <v>4.5</v>
      </c>
      <c r="F22" s="80">
        <f>IF(ISERROR(VLOOKUP($B22,'R3'!$G$8:$I$13,3,FALSE)),IF(VLOOKUP($B22,'R3'!$H$8:$K$13,4,FALSE)="","",VLOOKUP($B22,'R3'!$H$8:$K$13,4,FALSE)),IF(VLOOKUP($B22,'R3'!$G$8:$I$13,3,FALSE)="","",VLOOKUP($B22,'R3'!$G$8:$I$13,3,FALSE)))</f>
        <v>4.5</v>
      </c>
      <c r="G22" s="80">
        <f>IF(ISERROR(VLOOKUP($B22,'R4'!$G$8:$I$13,3,FALSE)),IF(VLOOKUP($B22,'R4'!$H$8:$K$13,4,FALSE)="","",VLOOKUP($B22,'R4'!$H$8:$K$13,4,FALSE)),IF(VLOOKUP($B22,'R4'!$G$8:$I$13,3,FALSE)="","",VLOOKUP($B22,'R4'!$G$8:$I$13,3,FALSE)))</f>
        <v>3.5</v>
      </c>
      <c r="H22" s="80">
        <f>IF(ISERROR(VLOOKUP($B22,'R5'!$G$8:$I$13,3,FALSE)),IF(VLOOKUP($B22,'R5'!$H$8:$K$13,4,FALSE)="","",VLOOKUP($B22,'R5'!$H$8:$K$13,4,FALSE)),IF(VLOOKUP($B22,'R5'!$G$8:$I$13,3,FALSE)="","",VLOOKUP($B22,'R5'!$G$8:$I$13,3,FALSE)))</f>
        <v>6</v>
      </c>
      <c r="I22" s="80">
        <f>IF(ISERROR(VLOOKUP($B22,'R6'!$G$8:$I$13,3,FALSE)),IF(VLOOKUP($B22,'R6'!$H$8:$K$13,4,FALSE)="","",VLOOKUP($B22,'R6'!$H$8:$K$13,4,FALSE)),IF(VLOOKUP($B22,'R6'!$G$8:$I$13,3,FALSE)="","",VLOOKUP($B22,'R6'!$G$8:$I$13,3,FALSE)))</f>
        <v>4</v>
      </c>
      <c r="J22" s="80">
        <f>IF(ISERROR(VLOOKUP($B22,'R7'!$G$8:$I$13,3,FALSE)),IF(VLOOKUP($B22,'R7'!$H$8:$K$13,4,FALSE)="","",VLOOKUP($B22,'R7'!$H$8:$K$13,4,FALSE)),IF(VLOOKUP($B22,'R7'!$G$8:$I$13,3,FALSE)="","",VLOOKUP($B22,'R7'!$G$8:$I$13,3,FALSE)))</f>
        <v>4</v>
      </c>
      <c r="K22" s="80">
        <f>IF(ISERROR(VLOOKUP($B22,'R8'!$G$8:$I$13,3,FALSE)),IF(VLOOKUP($B22,'R8'!$H$8:$K$13,4,FALSE)="","",VLOOKUP($B22,'R8'!$H$8:$K$13,4,FALSE)),IF(VLOOKUP($B22,'R8'!$G$8:$I$13,3,FALSE)="","",VLOOKUP($B22,'R8'!$G$8:$I$13,3,FALSE)))</f>
        <v>6</v>
      </c>
      <c r="L22" s="80">
        <f>IF(ISERROR(VLOOKUP($B22,'R9'!$G$8:$I$13,3,FALSE)),IF(VLOOKUP($B22,'R9'!$H$8:$K$13,4,FALSE)="","",VLOOKUP($B22,'R9'!$H$8:$K$13,4,FALSE)),IF(VLOOKUP($B22,'R9'!$G$8:$I$13,3,FALSE)="","",VLOOKUP($B22,'R9'!$G$8:$I$13,3,FALSE)))</f>
        <v>6.5</v>
      </c>
      <c r="M22" s="80">
        <f>IF(ISERROR(VLOOKUP($B22,'R10'!$G$8:$I$13,3,FALSE)),IF(VLOOKUP($B22,'R10'!$H$8:$K$13,4,FALSE)="","",VLOOKUP($B22,'R10'!$H$8:$K$13,4,FALSE)),IF(VLOOKUP($B22,'R10'!$G$8:$I$13,3,FALSE)="","",VLOOKUP($B22,'R10'!$G$8:$I$13,3,FALSE)))</f>
        <v>7</v>
      </c>
      <c r="O22" s="80">
        <f>IF(C22="","",IF(C22&gt;C27,1,IF(C22=C27,0.5,0)))</f>
        <v>1</v>
      </c>
      <c r="P22" s="80">
        <f>IF(D22="","",IF(D22&gt;D28,1,IF(D22=D28,0.5,0)))</f>
        <v>1</v>
      </c>
      <c r="Q22" s="80">
        <f>IF(E22="","",IF(E22&gt;E29,1,IF(E22=E29,0.5,0)))</f>
        <v>1</v>
      </c>
      <c r="R22" s="80">
        <f>IF(F22="","",IF(F22&gt;F19,1,IF(F22=F19,0.5,0)))</f>
        <v>1</v>
      </c>
      <c r="S22" s="80">
        <f>IF(G22="","",IF(G22&gt;G20,1,IF(G22=G20,0.5,0)))</f>
        <v>0</v>
      </c>
      <c r="T22" s="80">
        <f>IF(H22="","",IF(H22&gt;H21,1,IF(H22=H21,0.5,0)))</f>
        <v>1</v>
      </c>
      <c r="U22" s="80">
        <f>IF(I22="","",IF(I22&gt;I30,1,IF(I22=I30,0.5,0)))</f>
        <v>0.5</v>
      </c>
      <c r="V22" s="80">
        <f>IF(J22="","",IF(J22&gt;J23,1,IF(J22=J23,0.5,0)))</f>
        <v>0.5</v>
      </c>
      <c r="W22" s="80">
        <f>IF(K22="","",IF(K22&gt;K24,1,IF(K22=K24,0.5,0)))</f>
        <v>1</v>
      </c>
      <c r="X22" s="80">
        <f>IF(L22="","",IF(L22&gt;L25,1,IF(L22=L25,0.5,0)))</f>
        <v>1</v>
      </c>
      <c r="Y22" s="80">
        <f>IF(M22="","",IF(M22&gt;M26,1,IF(M22=M26,0.5,0)))</f>
        <v>1</v>
      </c>
      <c r="AB22" s="82"/>
    </row>
    <row r="23" spans="1:28" ht="15" customHeight="1" x14ac:dyDescent="0.3">
      <c r="A23" s="1">
        <v>5</v>
      </c>
      <c r="B23" s="83" t="s">
        <v>176</v>
      </c>
      <c r="C23" s="80">
        <f>IF(ISERROR(VLOOKUP($B23,'R11'!$G$8:$I$13,3,FALSE)),IF(VLOOKUP($B23,'R11'!$H$8:$K$13,4,FALSE)="","",VLOOKUP($B23,'R11'!$H$8:$K$13,4,FALSE)),IF(VLOOKUP($B23,'R11'!$G$8:$I$13,3,FALSE)="","",VLOOKUP($B23,'R11'!$G$8:$I$13,3,FALSE)))</f>
        <v>3</v>
      </c>
      <c r="D23" s="80">
        <f>IF(ISERROR(VLOOKUP($B23,'R1'!$G$8:$I$13,3,FALSE)),IF(VLOOKUP($B23,'R1'!$H$8:$K$13,4,FALSE)="","",VLOOKUP($B23,'R1'!$H$8:$K$13,4,FALSE)),IF(VLOOKUP($B23,'R1'!$G$8:$I$13,3,FALSE)="","",VLOOKUP($B23,'R1'!$G$8:$I$13,3,FALSE)))</f>
        <v>3.5</v>
      </c>
      <c r="E23" s="80">
        <f>IF(ISERROR(VLOOKUP($B23,'R2'!$G$8:$I$13,3,FALSE)),IF(VLOOKUP($B23,'R2'!$H$8:$K$13,4,FALSE)="","",VLOOKUP($B23,'R2'!$H$8:$K$13,4,FALSE)),IF(VLOOKUP($B23,'R2'!$G$8:$I$13,3,FALSE)="","",VLOOKUP($B23,'R2'!$G$8:$I$13,3,FALSE)))</f>
        <v>4.5</v>
      </c>
      <c r="F23" s="80">
        <f>IF(ISERROR(VLOOKUP($B23,'R3'!$G$8:$I$13,3,FALSE)),IF(VLOOKUP($B23,'R3'!$H$8:$K$13,4,FALSE)="","",VLOOKUP($B23,'R3'!$H$8:$K$13,4,FALSE)),IF(VLOOKUP($B23,'R3'!$G$8:$I$13,3,FALSE)="","",VLOOKUP($B23,'R3'!$G$8:$I$13,3,FALSE)))</f>
        <v>2.5</v>
      </c>
      <c r="G23" s="80">
        <f>IF(ISERROR(VLOOKUP($B23,'R4'!$G$8:$I$13,3,FALSE)),IF(VLOOKUP($B23,'R4'!$H$8:$K$13,4,FALSE)="","",VLOOKUP($B23,'R4'!$H$8:$K$13,4,FALSE)),IF(VLOOKUP($B23,'R4'!$G$8:$I$13,3,FALSE)="","",VLOOKUP($B23,'R4'!$G$8:$I$13,3,FALSE)))</f>
        <v>4.5</v>
      </c>
      <c r="H23" s="80">
        <f>IF(ISERROR(VLOOKUP($B23,'R5'!$G$8:$I$13,3,FALSE)),IF(VLOOKUP($B23,'R5'!$H$8:$K$13,4,FALSE)="","",VLOOKUP($B23,'R5'!$H$8:$K$13,4,FALSE)),IF(VLOOKUP($B23,'R5'!$G$8:$I$13,3,FALSE)="","",VLOOKUP($B23,'R5'!$G$8:$I$13,3,FALSE)))</f>
        <v>2</v>
      </c>
      <c r="I23" s="80">
        <f>IF(ISERROR(VLOOKUP($B23,'R6'!$G$8:$I$13,3,FALSE)),IF(VLOOKUP($B23,'R6'!$H$8:$K$13,4,FALSE)="","",VLOOKUP($B23,'R6'!$H$8:$K$13,4,FALSE)),IF(VLOOKUP($B23,'R6'!$G$8:$I$13,3,FALSE)="","",VLOOKUP($B23,'R6'!$G$8:$I$13,3,FALSE)))</f>
        <v>5.5</v>
      </c>
      <c r="J23" s="80">
        <f>IF(ISERROR(VLOOKUP($B23,'R7'!$G$8:$I$13,3,FALSE)),IF(VLOOKUP($B23,'R7'!$H$8:$K$13,4,FALSE)="","",VLOOKUP($B23,'R7'!$H$8:$K$13,4,FALSE)),IF(VLOOKUP($B23,'R7'!$G$8:$I$13,3,FALSE)="","",VLOOKUP($B23,'R7'!$G$8:$I$13,3,FALSE)))</f>
        <v>4</v>
      </c>
      <c r="K23" s="80">
        <f>IF(ISERROR(VLOOKUP($B23,'R8'!$G$8:$I$13,3,FALSE)),IF(VLOOKUP($B23,'R8'!$H$8:$K$13,4,FALSE)="","",VLOOKUP($B23,'R8'!$H$8:$K$13,4,FALSE)),IF(VLOOKUP($B23,'R8'!$G$8:$I$13,3,FALSE)="","",VLOOKUP($B23,'R8'!$G$8:$I$13,3,FALSE)))</f>
        <v>3.5</v>
      </c>
      <c r="L23" s="80">
        <f>IF(ISERROR(VLOOKUP($B23,'R9'!$G$8:$I$13,3,FALSE)),IF(VLOOKUP($B23,'R9'!$H$8:$K$13,4,FALSE)="","",VLOOKUP($B23,'R9'!$H$8:$K$13,4,FALSE)),IF(VLOOKUP($B23,'R9'!$G$8:$I$13,3,FALSE)="","",VLOOKUP($B23,'R9'!$G$8:$I$13,3,FALSE)))</f>
        <v>5.5</v>
      </c>
      <c r="M23" s="80">
        <f>IF(ISERROR(VLOOKUP($B23,'R10'!$G$8:$I$13,3,FALSE)),IF(VLOOKUP($B23,'R10'!$H$8:$K$13,4,FALSE)="","",VLOOKUP($B23,'R10'!$H$8:$K$13,4,FALSE)),IF(VLOOKUP($B23,'R10'!$G$8:$I$13,3,FALSE)="","",VLOOKUP($B23,'R10'!$G$8:$I$13,3,FALSE)))</f>
        <v>6.5</v>
      </c>
      <c r="O23" s="80">
        <f>IF(C23="","",IF(C23&gt;C26,1,IF(C23=C26,0.5,0)))</f>
        <v>0</v>
      </c>
      <c r="P23" s="80">
        <f>IF(D23="","",IF(D23&gt;D27,1,IF(D23=D27,0.5,0)))</f>
        <v>0</v>
      </c>
      <c r="Q23" s="80">
        <f>IF(E23="","",IF(E23&gt;E28,1,IF(E23=E28,0.5,0)))</f>
        <v>1</v>
      </c>
      <c r="R23" s="80">
        <f>IF(F23="","",IF(F23&gt;F29,1,IF(F23=F29,0.5,0)))</f>
        <v>0</v>
      </c>
      <c r="S23" s="80">
        <f>IF(G23="","",IF(G23&gt;G19,1,IF(G23=G19,0.5,0)))</f>
        <v>1</v>
      </c>
      <c r="T23" s="80">
        <f>IF(H23="","",IF(H23&gt;H20,1,IF(H23=H20,0.5,0)))</f>
        <v>0</v>
      </c>
      <c r="U23" s="80">
        <f>IF(I23="","",IF(I23&gt;I21,1,IF(I23=I21,0.5,0)))</f>
        <v>1</v>
      </c>
      <c r="V23" s="80">
        <f>IF(J23="","",IF(J23&gt;J22,1,IF(J23=J22,0.5,0)))</f>
        <v>0.5</v>
      </c>
      <c r="W23" s="80">
        <f>IF(K23="","",IF(K23&gt;K30,1,IF(K23=K30,0.5,0)))</f>
        <v>0</v>
      </c>
      <c r="X23" s="80">
        <f>IF(L23="","",IF(L23&gt;L24,1,IF(L23=L24,0.5,0)))</f>
        <v>1</v>
      </c>
      <c r="Y23" s="80">
        <f>IF(M23="","",IF(M23&gt;M25,1,IF(M23=M25,0.5,0)))</f>
        <v>1</v>
      </c>
      <c r="AB23" s="82"/>
    </row>
    <row r="24" spans="1:28" ht="15" customHeight="1" x14ac:dyDescent="0.3">
      <c r="A24" s="1">
        <v>6</v>
      </c>
      <c r="B24" s="83" t="s">
        <v>177</v>
      </c>
      <c r="C24" s="80">
        <f>IF(ISERROR(VLOOKUP($B24,'R11'!$G$8:$I$13,3,FALSE)),IF(VLOOKUP($B24,'R11'!$H$8:$K$13,4,FALSE)="","",VLOOKUP($B24,'R11'!$H$8:$K$13,4,FALSE)),IF(VLOOKUP($B24,'R11'!$G$8:$I$13,3,FALSE)="","",VLOOKUP($B24,'R11'!$G$8:$I$13,3,FALSE)))</f>
        <v>5.5</v>
      </c>
      <c r="D24" s="80">
        <f>IF(ISERROR(VLOOKUP($B24,'R1'!$G$8:$I$13,3,FALSE)),IF(VLOOKUP($B24,'R1'!$H$8:$K$13,4,FALSE)="","",VLOOKUP($B24,'R1'!$H$8:$K$13,4,FALSE)),IF(VLOOKUP($B24,'R1'!$G$8:$I$13,3,FALSE)="","",VLOOKUP($B24,'R1'!$G$8:$I$13,3,FALSE)))</f>
        <v>4</v>
      </c>
      <c r="E24" s="80">
        <f>IF(ISERROR(VLOOKUP($B24,'R2'!$G$8:$I$13,3,FALSE)),IF(VLOOKUP($B24,'R2'!$H$8:$K$13,4,FALSE)="","",VLOOKUP($B24,'R2'!$H$8:$K$13,4,FALSE)),IF(VLOOKUP($B24,'R2'!$G$8:$I$13,3,FALSE)="","",VLOOKUP($B24,'R2'!$G$8:$I$13,3,FALSE)))</f>
        <v>5.5</v>
      </c>
      <c r="F24" s="80">
        <f>IF(ISERROR(VLOOKUP($B24,'R3'!$G$8:$I$13,3,FALSE)),IF(VLOOKUP($B24,'R3'!$H$8:$K$13,4,FALSE)="","",VLOOKUP($B24,'R3'!$H$8:$K$13,4,FALSE)),IF(VLOOKUP($B24,'R3'!$G$8:$I$13,3,FALSE)="","",VLOOKUP($B24,'R3'!$G$8:$I$13,3,FALSE)))</f>
        <v>3</v>
      </c>
      <c r="G24" s="80">
        <f>IF(ISERROR(VLOOKUP($B24,'R4'!$G$8:$I$13,3,FALSE)),IF(VLOOKUP($B24,'R4'!$H$8:$K$13,4,FALSE)="","",VLOOKUP($B24,'R4'!$H$8:$K$13,4,FALSE)),IF(VLOOKUP($B24,'R4'!$G$8:$I$13,3,FALSE)="","",VLOOKUP($B24,'R4'!$G$8:$I$13,3,FALSE)))</f>
        <v>6</v>
      </c>
      <c r="H24" s="80">
        <f>IF(ISERROR(VLOOKUP($B24,'R5'!$G$8:$I$13,3,FALSE)),IF(VLOOKUP($B24,'R5'!$H$8:$K$13,4,FALSE)="","",VLOOKUP($B24,'R5'!$H$8:$K$13,4,FALSE)),IF(VLOOKUP($B24,'R5'!$G$8:$I$13,3,FALSE)="","",VLOOKUP($B24,'R5'!$G$8:$I$13,3,FALSE)))</f>
        <v>4.5</v>
      </c>
      <c r="I24" s="80">
        <f>IF(ISERROR(VLOOKUP($B24,'R6'!$G$8:$I$13,3,FALSE)),IF(VLOOKUP($B24,'R6'!$H$8:$K$13,4,FALSE)="","",VLOOKUP($B24,'R6'!$H$8:$K$13,4,FALSE)),IF(VLOOKUP($B24,'R6'!$G$8:$I$13,3,FALSE)="","",VLOOKUP($B24,'R6'!$G$8:$I$13,3,FALSE)))</f>
        <v>3</v>
      </c>
      <c r="J24" s="80">
        <f>IF(ISERROR(VLOOKUP($B24,'R7'!$G$8:$I$13,3,FALSE)),IF(VLOOKUP($B24,'R7'!$H$8:$K$13,4,FALSE)="","",VLOOKUP($B24,'R7'!$H$8:$K$13,4,FALSE)),IF(VLOOKUP($B24,'R7'!$G$8:$I$13,3,FALSE)="","",VLOOKUP($B24,'R7'!$G$8:$I$13,3,FALSE)))</f>
        <v>6.5</v>
      </c>
      <c r="K24" s="80">
        <f>IF(ISERROR(VLOOKUP($B24,'R8'!$G$8:$I$13,3,FALSE)),IF(VLOOKUP($B24,'R8'!$H$8:$K$13,4,FALSE)="","",VLOOKUP($B24,'R8'!$H$8:$K$13,4,FALSE)),IF(VLOOKUP($B24,'R8'!$G$8:$I$13,3,FALSE)="","",VLOOKUP($B24,'R8'!$G$8:$I$13,3,FALSE)))</f>
        <v>2</v>
      </c>
      <c r="L24" s="80">
        <f>IF(ISERROR(VLOOKUP($B24,'R9'!$G$8:$I$13,3,FALSE)),IF(VLOOKUP($B24,'R9'!$H$8:$K$13,4,FALSE)="","",VLOOKUP($B24,'R9'!$H$8:$K$13,4,FALSE)),IF(VLOOKUP($B24,'R9'!$G$8:$I$13,3,FALSE)="","",VLOOKUP($B24,'R9'!$G$8:$I$13,3,FALSE)))</f>
        <v>2.5</v>
      </c>
      <c r="M24" s="80">
        <f>IF(ISERROR(VLOOKUP($B24,'R10'!$G$8:$I$13,3,FALSE)),IF(VLOOKUP($B24,'R10'!$H$8:$K$13,4,FALSE)="","",VLOOKUP($B24,'R10'!$H$8:$K$13,4,FALSE)),IF(VLOOKUP($B24,'R10'!$G$8:$I$13,3,FALSE)="","",VLOOKUP($B24,'R10'!$G$8:$I$13,3,FALSE)))</f>
        <v>4</v>
      </c>
      <c r="O24" s="80">
        <f>IF(C24="","",IF(C24&gt;C25,1,IF(C24=C25,0.5,0)))</f>
        <v>1</v>
      </c>
      <c r="P24" s="80">
        <f>IF(D24="","",IF(D24&gt;D26,1,IF(D24=D26,0.5,0)))</f>
        <v>0.5</v>
      </c>
      <c r="Q24" s="80">
        <f>IF(E24="","",IF(E24&gt;E27,1,IF(E24=E27,0.5,0)))</f>
        <v>1</v>
      </c>
      <c r="R24" s="80">
        <f>IF(F24="","",IF(F24&gt;F28,1,IF(F24=F28,0.5,0)))</f>
        <v>0</v>
      </c>
      <c r="S24" s="80">
        <f>IF(G24="","",IF(G24&gt;G29,1,IF(G24=G29,0.5,0)))</f>
        <v>1</v>
      </c>
      <c r="T24" s="80">
        <f>IF(H24="","",IF(H24&gt;H19,1,IF(H24=H19,0.5,0)))</f>
        <v>1</v>
      </c>
      <c r="U24" s="80">
        <f>IF(I24="","",IF(I24&gt;I20,1,IF(I24=I20,0.5,0)))</f>
        <v>0</v>
      </c>
      <c r="V24" s="80">
        <f>IF(J24="","",IF(J24&gt;J21,1,IF(J24=J21,0.5,0)))</f>
        <v>1</v>
      </c>
      <c r="W24" s="80">
        <f>IF(K24="","",IF(K24&gt;K22,1,IF(K24=K22,0.5,0)))</f>
        <v>0</v>
      </c>
      <c r="X24" s="80">
        <f>IF(L24="","",IF(L24&gt;L23,1,IF(L24=L23,0.5,0)))</f>
        <v>0</v>
      </c>
      <c r="Y24" s="80">
        <f>IF(M24="","",IF(M24&gt;M30,1,IF(M24=M30,0.5,0)))</f>
        <v>0.5</v>
      </c>
      <c r="AB24" s="82"/>
    </row>
    <row r="25" spans="1:28" ht="15" customHeight="1" x14ac:dyDescent="0.3">
      <c r="A25" s="1">
        <v>7</v>
      </c>
      <c r="B25" s="83" t="s">
        <v>178</v>
      </c>
      <c r="C25" s="80">
        <f>IF(ISERROR(VLOOKUP($B25,'R11'!$G$8:$I$13,3,FALSE)),IF(VLOOKUP($B25,'R11'!$H$8:$K$13,4,FALSE)="","",VLOOKUP($B25,'R11'!$H$8:$K$13,4,FALSE)),IF(VLOOKUP($B25,'R11'!$G$8:$I$13,3,FALSE)="","",VLOOKUP($B25,'R11'!$G$8:$I$13,3,FALSE)))</f>
        <v>2.5</v>
      </c>
      <c r="D25" s="80">
        <f>IF(ISERROR(VLOOKUP($B25,'R1'!$G$8:$I$13,3,FALSE)),IF(VLOOKUP($B25,'R1'!$H$8:$K$13,4,FALSE)="","",VLOOKUP($B25,'R1'!$H$8:$K$13,4,FALSE)),IF(VLOOKUP($B25,'R1'!$G$8:$I$13,3,FALSE)="","",VLOOKUP($B25,'R1'!$G$8:$I$13,3,FALSE)))</f>
        <v>3</v>
      </c>
      <c r="E25" s="80">
        <f>IF(ISERROR(VLOOKUP($B25,'R2'!$G$8:$I$13,3,FALSE)),IF(VLOOKUP($B25,'R2'!$H$8:$K$13,4,FALSE)="","",VLOOKUP($B25,'R2'!$H$8:$K$13,4,FALSE)),IF(VLOOKUP($B25,'R2'!$G$8:$I$13,3,FALSE)="","",VLOOKUP($B25,'R2'!$G$8:$I$13,3,FALSE)))</f>
        <v>5</v>
      </c>
      <c r="F25" s="80">
        <f>IF(ISERROR(VLOOKUP($B25,'R3'!$G$8:$I$13,3,FALSE)),IF(VLOOKUP($B25,'R3'!$H$8:$K$13,4,FALSE)="","",VLOOKUP($B25,'R3'!$H$8:$K$13,4,FALSE)),IF(VLOOKUP($B25,'R3'!$G$8:$I$13,3,FALSE)="","",VLOOKUP($B25,'R3'!$G$8:$I$13,3,FALSE)))</f>
        <v>4</v>
      </c>
      <c r="G25" s="80">
        <f>IF(ISERROR(VLOOKUP($B25,'R4'!$G$8:$I$13,3,FALSE)),IF(VLOOKUP($B25,'R4'!$H$8:$K$13,4,FALSE)="","",VLOOKUP($B25,'R4'!$H$8:$K$13,4,FALSE)),IF(VLOOKUP($B25,'R4'!$G$8:$I$13,3,FALSE)="","",VLOOKUP($B25,'R4'!$G$8:$I$13,3,FALSE)))</f>
        <v>5.5</v>
      </c>
      <c r="H25" s="80">
        <f>IF(ISERROR(VLOOKUP($B25,'R5'!$G$8:$I$13,3,FALSE)),IF(VLOOKUP($B25,'R5'!$H$8:$K$13,4,FALSE)="","",VLOOKUP($B25,'R5'!$H$8:$K$13,4,FALSE)),IF(VLOOKUP($B25,'R5'!$G$8:$I$13,3,FALSE)="","",VLOOKUP($B25,'R5'!$G$8:$I$13,3,FALSE)))</f>
        <v>3.5</v>
      </c>
      <c r="I25" s="80">
        <f>IF(ISERROR(VLOOKUP($B25,'R6'!$G$8:$I$13,3,FALSE)),IF(VLOOKUP($B25,'R6'!$H$8:$K$13,4,FALSE)="","",VLOOKUP($B25,'R6'!$H$8:$K$13,4,FALSE)),IF(VLOOKUP($B25,'R6'!$G$8:$I$13,3,FALSE)="","",VLOOKUP($B25,'R6'!$G$8:$I$13,3,FALSE)))</f>
        <v>4.5</v>
      </c>
      <c r="J25" s="80">
        <f>IF(ISERROR(VLOOKUP($B25,'R7'!$G$8:$I$13,3,FALSE)),IF(VLOOKUP($B25,'R7'!$H$8:$K$13,4,FALSE)="","",VLOOKUP($B25,'R7'!$H$8:$K$13,4,FALSE)),IF(VLOOKUP($B25,'R7'!$G$8:$I$13,3,FALSE)="","",VLOOKUP($B25,'R7'!$G$8:$I$13,3,FALSE)))</f>
        <v>3.5</v>
      </c>
      <c r="K25" s="80">
        <f>IF(ISERROR(VLOOKUP($B25,'R8'!$G$8:$I$13,3,FALSE)),IF(VLOOKUP($B25,'R8'!$H$8:$K$13,4,FALSE)="","",VLOOKUP($B25,'R8'!$H$8:$K$13,4,FALSE)),IF(VLOOKUP($B25,'R8'!$G$8:$I$13,3,FALSE)="","",VLOOKUP($B25,'R8'!$G$8:$I$13,3,FALSE)))</f>
        <v>5</v>
      </c>
      <c r="L25" s="80">
        <f>IF(ISERROR(VLOOKUP($B25,'R9'!$G$8:$I$13,3,FALSE)),IF(VLOOKUP($B25,'R9'!$H$8:$K$13,4,FALSE)="","",VLOOKUP($B25,'R9'!$H$8:$K$13,4,FALSE)),IF(VLOOKUP($B25,'R9'!$G$8:$I$13,3,FALSE)="","",VLOOKUP($B25,'R9'!$G$8:$I$13,3,FALSE)))</f>
        <v>1.5</v>
      </c>
      <c r="M25" s="80">
        <f>IF(ISERROR(VLOOKUP($B25,'R10'!$G$8:$I$13,3,FALSE)),IF(VLOOKUP($B25,'R10'!$H$8:$K$13,4,FALSE)="","",VLOOKUP($B25,'R10'!$H$8:$K$13,4,FALSE)),IF(VLOOKUP($B25,'R10'!$G$8:$I$13,3,FALSE)="","",VLOOKUP($B25,'R10'!$G$8:$I$13,3,FALSE)))</f>
        <v>1.5</v>
      </c>
      <c r="O25" s="80">
        <f>IF(C25="","",IF(C25&gt;C24,1,IF(C25=C24,0.5,0)))</f>
        <v>0</v>
      </c>
      <c r="P25" s="80">
        <f>IF(D25="","",IF(D25&gt;D30,1,IF(D25=D30,0.5,0)))</f>
        <v>0</v>
      </c>
      <c r="Q25" s="80">
        <f>IF(E25="","",IF(E25&gt;E26,1,IF(E25=E26,0.5,0)))</f>
        <v>1</v>
      </c>
      <c r="R25" s="80">
        <f>IF(F25="","",IF(F25&gt;F27,1,IF(F25=F27,0.5,0)))</f>
        <v>0.5</v>
      </c>
      <c r="S25" s="80">
        <f>IF(G25="","",IF(G25&gt;G28,1,IF(G25=G28,0.5,0)))</f>
        <v>1</v>
      </c>
      <c r="T25" s="80">
        <f>IF(H25="","",IF(H25&gt;H29,1,IF(H25=H29,0.5,0)))</f>
        <v>0</v>
      </c>
      <c r="U25" s="80">
        <f>IF(I25="","",IF(I25&gt;I19,1,IF(I25=I19,0.5,0)))</f>
        <v>1</v>
      </c>
      <c r="V25" s="80">
        <f>IF(J25="","",IF(J25&gt;J20,1,IF(J25=J20,0.5,0)))</f>
        <v>0</v>
      </c>
      <c r="W25" s="80">
        <f>IF(K25="","",IF(K25&gt;K21,1,IF(K25=K21,0.5,0)))</f>
        <v>1</v>
      </c>
      <c r="X25" s="80">
        <f>IF(L25="","",IF(L25&gt;L22,1,IF(L25=L22,0.5,0)))</f>
        <v>0</v>
      </c>
      <c r="Y25" s="80">
        <f>IF(M25="","",IF(M25&gt;M23,1,IF(M25=M23,0.5,0)))</f>
        <v>0</v>
      </c>
      <c r="AB25" s="82"/>
    </row>
    <row r="26" spans="1:28" ht="15" customHeight="1" x14ac:dyDescent="0.3">
      <c r="A26" s="1">
        <v>8</v>
      </c>
      <c r="B26" s="83" t="s">
        <v>179</v>
      </c>
      <c r="C26" s="80">
        <f>IF(ISERROR(VLOOKUP($B26,'R11'!$G$8:$I$13,3,FALSE)),IF(VLOOKUP($B26,'R11'!$H$8:$K$13,4,FALSE)="","",VLOOKUP($B26,'R11'!$H$8:$K$13,4,FALSE)),IF(VLOOKUP($B26,'R11'!$G$8:$I$13,3,FALSE)="","",VLOOKUP($B26,'R11'!$G$8:$I$13,3,FALSE)))</f>
        <v>5</v>
      </c>
      <c r="D26" s="80">
        <f>IF(ISERROR(VLOOKUP($B26,'R1'!$G$8:$I$13,3,FALSE)),IF(VLOOKUP($B26,'R1'!$H$8:$K$13,4,FALSE)="","",VLOOKUP($B26,'R1'!$H$8:$K$13,4,FALSE)),IF(VLOOKUP($B26,'R1'!$G$8:$I$13,3,FALSE)="","",VLOOKUP($B26,'R1'!$G$8:$I$13,3,FALSE)))</f>
        <v>4</v>
      </c>
      <c r="E26" s="80">
        <f>IF(ISERROR(VLOOKUP($B26,'R2'!$G$8:$I$13,3,FALSE)),IF(VLOOKUP($B26,'R2'!$H$8:$K$13,4,FALSE)="","",VLOOKUP($B26,'R2'!$H$8:$K$13,4,FALSE)),IF(VLOOKUP($B26,'R2'!$G$8:$I$13,3,FALSE)="","",VLOOKUP($B26,'R2'!$G$8:$I$13,3,FALSE)))</f>
        <v>3</v>
      </c>
      <c r="F26" s="80">
        <f>IF(ISERROR(VLOOKUP($B26,'R3'!$G$8:$I$13,3,FALSE)),IF(VLOOKUP($B26,'R3'!$H$8:$K$13,4,FALSE)="","",VLOOKUP($B26,'R3'!$H$8:$K$13,4,FALSE)),IF(VLOOKUP($B26,'R3'!$G$8:$I$13,3,FALSE)="","",VLOOKUP($B26,'R3'!$G$8:$I$13,3,FALSE)))</f>
        <v>4</v>
      </c>
      <c r="G26" s="80">
        <f>IF(ISERROR(VLOOKUP($B26,'R4'!$G$8:$I$13,3,FALSE)),IF(VLOOKUP($B26,'R4'!$H$8:$K$13,4,FALSE)="","",VLOOKUP($B26,'R4'!$H$8:$K$13,4,FALSE)),IF(VLOOKUP($B26,'R4'!$G$8:$I$13,3,FALSE)="","",VLOOKUP($B26,'R4'!$G$8:$I$13,3,FALSE)))</f>
        <v>4</v>
      </c>
      <c r="H26" s="80">
        <f>IF(ISERROR(VLOOKUP($B26,'R5'!$G$8:$I$13,3,FALSE)),IF(VLOOKUP($B26,'R5'!$H$8:$K$13,4,FALSE)="","",VLOOKUP($B26,'R5'!$H$8:$K$13,4,FALSE)),IF(VLOOKUP($B26,'R5'!$G$8:$I$13,3,FALSE)="","",VLOOKUP($B26,'R5'!$G$8:$I$13,3,FALSE)))</f>
        <v>4</v>
      </c>
      <c r="I26" s="80">
        <f>IF(ISERROR(VLOOKUP($B26,'R6'!$G$8:$I$13,3,FALSE)),IF(VLOOKUP($B26,'R6'!$H$8:$K$13,4,FALSE)="","",VLOOKUP($B26,'R6'!$H$8:$K$13,4,FALSE)),IF(VLOOKUP($B26,'R6'!$G$8:$I$13,3,FALSE)="","",VLOOKUP($B26,'R6'!$G$8:$I$13,3,FALSE)))</f>
        <v>2</v>
      </c>
      <c r="J26" s="80">
        <f>IF(ISERROR(VLOOKUP($B26,'R7'!$G$8:$I$13,3,FALSE)),IF(VLOOKUP($B26,'R7'!$H$8:$K$13,4,FALSE)="","",VLOOKUP($B26,'R7'!$H$8:$K$13,4,FALSE)),IF(VLOOKUP($B26,'R7'!$G$8:$I$13,3,FALSE)="","",VLOOKUP($B26,'R7'!$G$8:$I$13,3,FALSE)))</f>
        <v>1</v>
      </c>
      <c r="K26" s="80">
        <f>IF(ISERROR(VLOOKUP($B26,'R8'!$G$8:$I$13,3,FALSE)),IF(VLOOKUP($B26,'R8'!$H$8:$K$13,4,FALSE)="","",VLOOKUP($B26,'R8'!$H$8:$K$13,4,FALSE)),IF(VLOOKUP($B26,'R8'!$G$8:$I$13,3,FALSE)="","",VLOOKUP($B26,'R8'!$G$8:$I$13,3,FALSE)))</f>
        <v>2</v>
      </c>
      <c r="L26" s="80">
        <f>IF(ISERROR(VLOOKUP($B26,'R9'!$G$8:$I$13,3,FALSE)),IF(VLOOKUP($B26,'R9'!$H$8:$K$13,4,FALSE)="","",VLOOKUP($B26,'R9'!$H$8:$K$13,4,FALSE)),IF(VLOOKUP($B26,'R9'!$G$8:$I$13,3,FALSE)="","",VLOOKUP($B26,'R9'!$G$8:$I$13,3,FALSE)))</f>
        <v>7.5</v>
      </c>
      <c r="M26" s="80">
        <f>IF(ISERROR(VLOOKUP($B26,'R10'!$G$8:$I$13,3,FALSE)),IF(VLOOKUP($B26,'R10'!$H$8:$K$13,4,FALSE)="","",VLOOKUP($B26,'R10'!$H$8:$K$13,4,FALSE)),IF(VLOOKUP($B26,'R10'!$G$8:$I$13,3,FALSE)="","",VLOOKUP($B26,'R10'!$G$8:$I$13,3,FALSE)))</f>
        <v>1</v>
      </c>
      <c r="O26" s="80">
        <f>IF(C26="","",IF(C26&gt;C23,1,IF(C26=C23,0.5,0)))</f>
        <v>1</v>
      </c>
      <c r="P26" s="80">
        <f>IF(D26="","",IF(D26&gt;D24,1,IF(D26=D24,0.5,0)))</f>
        <v>0.5</v>
      </c>
      <c r="Q26" s="80">
        <f>IF(E26="","",IF(E26&gt;E25,1,IF(E26=E25,0.5,0)))</f>
        <v>0</v>
      </c>
      <c r="R26" s="80">
        <f>IF(F26="","",IF(F26&gt;F30,1,IF(F26=F30,0.5,0)))</f>
        <v>0.5</v>
      </c>
      <c r="S26" s="80">
        <f>IF(G26="","",IF(G26&gt;G27,1,IF(G26=G27,0.5,0)))</f>
        <v>0.5</v>
      </c>
      <c r="T26" s="80">
        <f>IF(H26="","",IF(H26&gt;H28,1,IF(H26=H28,0.5,0)))</f>
        <v>0.5</v>
      </c>
      <c r="U26" s="80">
        <f>IF(I26="","",IF(I26&gt;I29,1,IF(I26=I29,0.5,0)))</f>
        <v>0</v>
      </c>
      <c r="V26" s="80">
        <f>IF(J26="","",IF(J26&gt;J19,1,IF(J26=J19,0.5,0)))</f>
        <v>0</v>
      </c>
      <c r="W26" s="80">
        <f>IF(K26="","",IF(K26&gt;K20,1,IF(K26=K20,0.5,0)))</f>
        <v>0</v>
      </c>
      <c r="X26" s="80">
        <f>IF(L26="","",IF(L26&gt;L21,1,IF(L26=L21,0.5,0)))</f>
        <v>1</v>
      </c>
      <c r="Y26" s="80">
        <f>IF(M26="","",IF(M26&gt;M22,1,IF(M26=M22,0.5,0)))</f>
        <v>0</v>
      </c>
      <c r="AB26" s="82"/>
    </row>
    <row r="27" spans="1:28" ht="15" customHeight="1" x14ac:dyDescent="0.3">
      <c r="A27" s="1">
        <v>9</v>
      </c>
      <c r="B27" s="83" t="s">
        <v>180</v>
      </c>
      <c r="C27" s="80">
        <f>IF(ISERROR(VLOOKUP($B27,'R11'!$G$8:$I$13,3,FALSE)),IF(VLOOKUP($B27,'R11'!$H$8:$K$13,4,FALSE)="","",VLOOKUP($B27,'R11'!$H$8:$K$13,4,FALSE)),IF(VLOOKUP($B27,'R11'!$G$8:$I$13,3,FALSE)="","",VLOOKUP($B27,'R11'!$G$8:$I$13,3,FALSE)))</f>
        <v>2.5</v>
      </c>
      <c r="D27" s="80">
        <f>IF(ISERROR(VLOOKUP($B27,'R1'!$G$8:$I$13,3,FALSE)),IF(VLOOKUP($B27,'R1'!$H$8:$K$13,4,FALSE)="","",VLOOKUP($B27,'R1'!$H$8:$K$13,4,FALSE)),IF(VLOOKUP($B27,'R1'!$G$8:$I$13,3,FALSE)="","",VLOOKUP($B27,'R1'!$G$8:$I$13,3,FALSE)))</f>
        <v>4.5</v>
      </c>
      <c r="E27" s="80">
        <f>IF(ISERROR(VLOOKUP($B27,'R2'!$G$8:$I$13,3,FALSE)),IF(VLOOKUP($B27,'R2'!$H$8:$K$13,4,FALSE)="","",VLOOKUP($B27,'R2'!$H$8:$K$13,4,FALSE)),IF(VLOOKUP($B27,'R2'!$G$8:$I$13,3,FALSE)="","",VLOOKUP($B27,'R2'!$G$8:$I$13,3,FALSE)))</f>
        <v>2.5</v>
      </c>
      <c r="F27" s="80">
        <f>IF(ISERROR(VLOOKUP($B27,'R3'!$G$8:$I$13,3,FALSE)),IF(VLOOKUP($B27,'R3'!$H$8:$K$13,4,FALSE)="","",VLOOKUP($B27,'R3'!$H$8:$K$13,4,FALSE)),IF(VLOOKUP($B27,'R3'!$G$8:$I$13,3,FALSE)="","",VLOOKUP($B27,'R3'!$G$8:$I$13,3,FALSE)))</f>
        <v>4</v>
      </c>
      <c r="G27" s="80">
        <f>IF(ISERROR(VLOOKUP($B27,'R4'!$G$8:$I$13,3,FALSE)),IF(VLOOKUP($B27,'R4'!$H$8:$K$13,4,FALSE)="","",VLOOKUP($B27,'R4'!$H$8:$K$13,4,FALSE)),IF(VLOOKUP($B27,'R4'!$G$8:$I$13,3,FALSE)="","",VLOOKUP($B27,'R4'!$G$8:$I$13,3,FALSE)))</f>
        <v>4</v>
      </c>
      <c r="H27" s="80">
        <f>IF(ISERROR(VLOOKUP($B27,'R5'!$G$8:$I$13,3,FALSE)),IF(VLOOKUP($B27,'R5'!$H$8:$K$13,4,FALSE)="","",VLOOKUP($B27,'R5'!$H$8:$K$13,4,FALSE)),IF(VLOOKUP($B27,'R5'!$G$8:$I$13,3,FALSE)="","",VLOOKUP($B27,'R5'!$G$8:$I$13,3,FALSE)))</f>
        <v>4.5</v>
      </c>
      <c r="I27" s="80">
        <f>IF(ISERROR(VLOOKUP($B27,'R6'!$G$8:$I$13,3,FALSE)),IF(VLOOKUP($B27,'R6'!$H$8:$K$13,4,FALSE)="","",VLOOKUP($B27,'R6'!$H$8:$K$13,4,FALSE)),IF(VLOOKUP($B27,'R6'!$G$8:$I$13,3,FALSE)="","",VLOOKUP($B27,'R6'!$G$8:$I$13,3,FALSE)))</f>
        <v>5.5</v>
      </c>
      <c r="J27" s="80">
        <f>IF(ISERROR(VLOOKUP($B27,'R7'!$G$8:$I$13,3,FALSE)),IF(VLOOKUP($B27,'R7'!$H$8:$K$13,4,FALSE)="","",VLOOKUP($B27,'R7'!$H$8:$K$13,4,FALSE)),IF(VLOOKUP($B27,'R7'!$G$8:$I$13,3,FALSE)="","",VLOOKUP($B27,'R7'!$G$8:$I$13,3,FALSE)))</f>
        <v>3</v>
      </c>
      <c r="K27" s="80">
        <f>IF(ISERROR(VLOOKUP($B27,'R8'!$G$8:$I$13,3,FALSE)),IF(VLOOKUP($B27,'R8'!$H$8:$K$13,4,FALSE)="","",VLOOKUP($B27,'R8'!$H$8:$K$13,4,FALSE)),IF(VLOOKUP($B27,'R8'!$G$8:$I$13,3,FALSE)="","",VLOOKUP($B27,'R8'!$G$8:$I$13,3,FALSE)))</f>
        <v>2</v>
      </c>
      <c r="L27" s="80">
        <f>IF(ISERROR(VLOOKUP($B27,'R9'!$G$8:$I$13,3,FALSE)),IF(VLOOKUP($B27,'R9'!$H$8:$K$13,4,FALSE)="","",VLOOKUP($B27,'R9'!$H$8:$K$13,4,FALSE)),IF(VLOOKUP($B27,'R9'!$G$8:$I$13,3,FALSE)="","",VLOOKUP($B27,'R9'!$G$8:$I$13,3,FALSE)))</f>
        <v>5</v>
      </c>
      <c r="M27" s="80">
        <f>IF(ISERROR(VLOOKUP($B27,'R10'!$G$8:$I$13,3,FALSE)),IF(VLOOKUP($B27,'R10'!$H$8:$K$13,4,FALSE)="","",VLOOKUP($B27,'R10'!$H$8:$K$13,4,FALSE)),IF(VLOOKUP($B27,'R10'!$G$8:$I$13,3,FALSE)="","",VLOOKUP($B27,'R10'!$G$8:$I$13,3,FALSE)))</f>
        <v>6</v>
      </c>
      <c r="O27" s="80">
        <f>IF(C27="","",IF(C27&gt;C22,1,IF(C27=C22,0.5,0)))</f>
        <v>0</v>
      </c>
      <c r="P27" s="80">
        <f>IF(D27="","",IF(D27&gt;D23,1,IF(D27=D23,0.5,0)))</f>
        <v>1</v>
      </c>
      <c r="Q27" s="80">
        <f>IF(E27="","",IF(E27&gt;E24,1,IF(E27=E24,0.5,0)))</f>
        <v>0</v>
      </c>
      <c r="R27" s="80">
        <f>IF(F27="","",IF(F27&gt;F25,1,IF(F27=F25,0.5,0)))</f>
        <v>0.5</v>
      </c>
      <c r="S27" s="80">
        <f>IF(G27="","",IF(G27&gt;G26,1,IF(G27=G26,0.5,0)))</f>
        <v>0.5</v>
      </c>
      <c r="T27" s="80">
        <f>IF(H27="","",IF(H27&gt;H30,1,IF(H27=H30,0.5,0)))</f>
        <v>1</v>
      </c>
      <c r="U27" s="80">
        <f>IF(I27="","",IF(I27&gt;I28,1,IF(I27=I28,0.5,0)))</f>
        <v>1</v>
      </c>
      <c r="V27" s="80">
        <f>IF(J27="","",IF(J27&gt;J29,1,IF(J27=J29,0.5,0)))</f>
        <v>0</v>
      </c>
      <c r="W27" s="80">
        <f>IF(K27="","",IF(K27&gt;K19,1,IF(K27=K19,0.5,0)))</f>
        <v>0</v>
      </c>
      <c r="X27" s="80">
        <f>IF(L27="","",IF(L27&gt;L20,1,IF(L27=L20,0.5,0)))</f>
        <v>1</v>
      </c>
      <c r="Y27" s="80">
        <f>IF(M27="","",IF(M27&gt;M21,1,IF(M27=M21,0.5,0)))</f>
        <v>1</v>
      </c>
      <c r="AB27" s="82"/>
    </row>
    <row r="28" spans="1:28" ht="15" customHeight="1" x14ac:dyDescent="0.3">
      <c r="A28" s="1">
        <v>10</v>
      </c>
      <c r="B28" s="83" t="s">
        <v>181</v>
      </c>
      <c r="C28" s="80">
        <f>IF(ISERROR(VLOOKUP($B28,'R11'!$G$8:$I$13,3,FALSE)),IF(VLOOKUP($B28,'R11'!$H$8:$K$13,4,FALSE)="","",VLOOKUP($B28,'R11'!$H$8:$K$13,4,FALSE)),IF(VLOOKUP($B28,'R11'!$G$8:$I$13,3,FALSE)="","",VLOOKUP($B28,'R11'!$G$8:$I$13,3,FALSE)))</f>
        <v>5</v>
      </c>
      <c r="D28" s="80">
        <f>IF(ISERROR(VLOOKUP($B28,'R1'!$G$8:$I$13,3,FALSE)),IF(VLOOKUP($B28,'R1'!$H$8:$K$13,4,FALSE)="","",VLOOKUP($B28,'R1'!$H$8:$K$13,4,FALSE)),IF(VLOOKUP($B28,'R1'!$G$8:$I$13,3,FALSE)="","",VLOOKUP($B28,'R1'!$G$8:$I$13,3,FALSE)))</f>
        <v>3</v>
      </c>
      <c r="E28" s="80">
        <f>IF(ISERROR(VLOOKUP($B28,'R2'!$G$8:$I$13,3,FALSE)),IF(VLOOKUP($B28,'R2'!$H$8:$K$13,4,FALSE)="","",VLOOKUP($B28,'R2'!$H$8:$K$13,4,FALSE)),IF(VLOOKUP($B28,'R2'!$G$8:$I$13,3,FALSE)="","",VLOOKUP($B28,'R2'!$G$8:$I$13,3,FALSE)))</f>
        <v>3.5</v>
      </c>
      <c r="F28" s="80">
        <f>IF(ISERROR(VLOOKUP($B28,'R3'!$G$8:$I$13,3,FALSE)),IF(VLOOKUP($B28,'R3'!$H$8:$K$13,4,FALSE)="","",VLOOKUP($B28,'R3'!$H$8:$K$13,4,FALSE)),IF(VLOOKUP($B28,'R3'!$G$8:$I$13,3,FALSE)="","",VLOOKUP($B28,'R3'!$G$8:$I$13,3,FALSE)))</f>
        <v>5</v>
      </c>
      <c r="G28" s="80">
        <f>IF(ISERROR(VLOOKUP($B28,'R4'!$G$8:$I$13,3,FALSE)),IF(VLOOKUP($B28,'R4'!$H$8:$K$13,4,FALSE)="","",VLOOKUP($B28,'R4'!$H$8:$K$13,4,FALSE)),IF(VLOOKUP($B28,'R4'!$G$8:$I$13,3,FALSE)="","",VLOOKUP($B28,'R4'!$G$8:$I$13,3,FALSE)))</f>
        <v>2.5</v>
      </c>
      <c r="H28" s="80">
        <f>IF(ISERROR(VLOOKUP($B28,'R5'!$G$8:$I$13,3,FALSE)),IF(VLOOKUP($B28,'R5'!$H$8:$K$13,4,FALSE)="","",VLOOKUP($B28,'R5'!$H$8:$K$13,4,FALSE)),IF(VLOOKUP($B28,'R5'!$G$8:$I$13,3,FALSE)="","",VLOOKUP($B28,'R5'!$G$8:$I$13,3,FALSE)))</f>
        <v>4</v>
      </c>
      <c r="I28" s="80">
        <f>IF(ISERROR(VLOOKUP($B28,'R6'!$G$8:$I$13,3,FALSE)),IF(VLOOKUP($B28,'R6'!$H$8:$K$13,4,FALSE)="","",VLOOKUP($B28,'R6'!$H$8:$K$13,4,FALSE)),IF(VLOOKUP($B28,'R6'!$G$8:$I$13,3,FALSE)="","",VLOOKUP($B28,'R6'!$G$8:$I$13,3,FALSE)))</f>
        <v>2.5</v>
      </c>
      <c r="J28" s="80">
        <f>IF(ISERROR(VLOOKUP($B28,'R7'!$G$8:$I$13,3,FALSE)),IF(VLOOKUP($B28,'R7'!$H$8:$K$13,4,FALSE)="","",VLOOKUP($B28,'R7'!$H$8:$K$13,4,FALSE)),IF(VLOOKUP($B28,'R7'!$G$8:$I$13,3,FALSE)="","",VLOOKUP($B28,'R7'!$G$8:$I$13,3,FALSE)))</f>
        <v>2.5</v>
      </c>
      <c r="K28" s="80">
        <f>IF(ISERROR(VLOOKUP($B28,'R8'!$G$8:$I$13,3,FALSE)),IF(VLOOKUP($B28,'R8'!$H$8:$K$13,4,FALSE)="","",VLOOKUP($B28,'R8'!$H$8:$K$13,4,FALSE)),IF(VLOOKUP($B28,'R8'!$G$8:$I$13,3,FALSE)="","",VLOOKUP($B28,'R8'!$G$8:$I$13,3,FALSE)))</f>
        <v>2</v>
      </c>
      <c r="L28" s="80">
        <f>IF(ISERROR(VLOOKUP($B28,'R9'!$G$8:$I$13,3,FALSE)),IF(VLOOKUP($B28,'R9'!$H$8:$K$13,4,FALSE)="","",VLOOKUP($B28,'R9'!$H$8:$K$13,4,FALSE)),IF(VLOOKUP($B28,'R9'!$G$8:$I$13,3,FALSE)="","",VLOOKUP($B28,'R9'!$G$8:$I$13,3,FALSE)))</f>
        <v>3.5</v>
      </c>
      <c r="M28" s="80">
        <f>IF(ISERROR(VLOOKUP($B28,'R10'!$G$8:$I$13,3,FALSE)),IF(VLOOKUP($B28,'R10'!$H$8:$K$13,4,FALSE)="","",VLOOKUP($B28,'R10'!$H$8:$K$13,4,FALSE)),IF(VLOOKUP($B28,'R10'!$G$8:$I$13,3,FALSE)="","",VLOOKUP($B28,'R10'!$G$8:$I$13,3,FALSE)))</f>
        <v>0.5</v>
      </c>
      <c r="O28" s="80">
        <f>IF(C28="","",IF(C28&gt;C21,1,IF(C28=C21,0.5,0)))</f>
        <v>1</v>
      </c>
      <c r="P28" s="80">
        <f>IF(D28="","",IF(D28&gt;D22,1,IF(D28=D22,0.5,0)))</f>
        <v>0</v>
      </c>
      <c r="Q28" s="80">
        <f>IF(E28="","",IF(E28&gt;E23,1,IF(E28=E23,0.5,0)))</f>
        <v>0</v>
      </c>
      <c r="R28" s="80">
        <f>IF(F28="","",IF(F28&gt;F24,1,IF(F28=F24,0.5,0)))</f>
        <v>1</v>
      </c>
      <c r="S28" s="80">
        <f>IF(G28="","",IF(G28&gt;G25,1,IF(G28=G25,0.5,0)))</f>
        <v>0</v>
      </c>
      <c r="T28" s="80">
        <f>IF(H28="","",IF(H28&gt;H26,1,IF(H28=H26,0.5,0)))</f>
        <v>0.5</v>
      </c>
      <c r="U28" s="80">
        <f>IF(I28="","",IF(I28&gt;I27,1,IF(I28=I27,0.5,0)))</f>
        <v>0</v>
      </c>
      <c r="V28" s="80">
        <f>IF(J28="","",IF(J28&gt;J30,1,IF(J28=J30,0.5,0)))</f>
        <v>0</v>
      </c>
      <c r="W28" s="80">
        <f>IF(K28="","",IF(K28&gt;K29,1,IF(K28=K29,0.5,0)))</f>
        <v>0</v>
      </c>
      <c r="X28" s="80">
        <f>IF(L28="","",IF(L28&gt;L19,1,IF(L28=L19,0.5,0)))</f>
        <v>0</v>
      </c>
      <c r="Y28" s="80">
        <f>IF(M28="","",IF(M28&gt;M20,1,IF(M28=M20,0.5,0)))</f>
        <v>0</v>
      </c>
      <c r="AB28" s="82"/>
    </row>
    <row r="29" spans="1:28" ht="15" customHeight="1" x14ac:dyDescent="0.3">
      <c r="A29" s="1">
        <v>11</v>
      </c>
      <c r="B29" s="83" t="s">
        <v>182</v>
      </c>
      <c r="C29" s="80">
        <f>IF(ISERROR(VLOOKUP($B29,'R11'!$G$8:$I$13,3,FALSE)),IF(VLOOKUP($B29,'R11'!$H$8:$K$13,4,FALSE)="","",VLOOKUP($B29,'R11'!$H$8:$K$13,4,FALSE)),IF(VLOOKUP($B29,'R11'!$G$8:$I$13,3,FALSE)="","",VLOOKUP($B29,'R11'!$G$8:$I$13,3,FALSE)))</f>
        <v>0.5</v>
      </c>
      <c r="D29" s="80">
        <f>IF(ISERROR(VLOOKUP($B29,'R1'!$G$8:$I$13,3,FALSE)),IF(VLOOKUP($B29,'R1'!$H$8:$K$13,4,FALSE)="","",VLOOKUP($B29,'R1'!$H$8:$K$13,4,FALSE)),IF(VLOOKUP($B29,'R1'!$G$8:$I$13,3,FALSE)="","",VLOOKUP($B29,'R1'!$G$8:$I$13,3,FALSE)))</f>
        <v>6.5</v>
      </c>
      <c r="E29" s="80">
        <f>IF(ISERROR(VLOOKUP($B29,'R2'!$G$8:$I$13,3,FALSE)),IF(VLOOKUP($B29,'R2'!$H$8:$K$13,4,FALSE)="","",VLOOKUP($B29,'R2'!$H$8:$K$13,4,FALSE)),IF(VLOOKUP($B29,'R2'!$G$8:$I$13,3,FALSE)="","",VLOOKUP($B29,'R2'!$G$8:$I$13,3,FALSE)))</f>
        <v>3.5</v>
      </c>
      <c r="F29" s="80">
        <f>IF(ISERROR(VLOOKUP($B29,'R3'!$G$8:$I$13,3,FALSE)),IF(VLOOKUP($B29,'R3'!$H$8:$K$13,4,FALSE)="","",VLOOKUP($B29,'R3'!$H$8:$K$13,4,FALSE)),IF(VLOOKUP($B29,'R3'!$G$8:$I$13,3,FALSE)="","",VLOOKUP($B29,'R3'!$G$8:$I$13,3,FALSE)))</f>
        <v>5.5</v>
      </c>
      <c r="G29" s="80">
        <f>IF(ISERROR(VLOOKUP($B29,'R4'!$G$8:$I$13,3,FALSE)),IF(VLOOKUP($B29,'R4'!$H$8:$K$13,4,FALSE)="","",VLOOKUP($B29,'R4'!$H$8:$K$13,4,FALSE)),IF(VLOOKUP($B29,'R4'!$G$8:$I$13,3,FALSE)="","",VLOOKUP($B29,'R4'!$G$8:$I$13,3,FALSE)))</f>
        <v>2</v>
      </c>
      <c r="H29" s="80">
        <f>IF(ISERROR(VLOOKUP($B29,'R5'!$G$8:$I$13,3,FALSE)),IF(VLOOKUP($B29,'R5'!$H$8:$K$13,4,FALSE)="","",VLOOKUP($B29,'R5'!$H$8:$K$13,4,FALSE)),IF(VLOOKUP($B29,'R5'!$G$8:$I$13,3,FALSE)="","",VLOOKUP($B29,'R5'!$G$8:$I$13,3,FALSE)))</f>
        <v>4.5</v>
      </c>
      <c r="I29" s="80">
        <f>IF(ISERROR(VLOOKUP($B29,'R6'!$G$8:$I$13,3,FALSE)),IF(VLOOKUP($B29,'R6'!$H$8:$K$13,4,FALSE)="","",VLOOKUP($B29,'R6'!$H$8:$K$13,4,FALSE)),IF(VLOOKUP($B29,'R6'!$G$8:$I$13,3,FALSE)="","",VLOOKUP($B29,'R6'!$G$8:$I$13,3,FALSE)))</f>
        <v>6</v>
      </c>
      <c r="J29" s="80">
        <f>IF(ISERROR(VLOOKUP($B29,'R7'!$G$8:$I$13,3,FALSE)),IF(VLOOKUP($B29,'R7'!$H$8:$K$13,4,FALSE)="","",VLOOKUP($B29,'R7'!$H$8:$K$13,4,FALSE)),IF(VLOOKUP($B29,'R7'!$G$8:$I$13,3,FALSE)="","",VLOOKUP($B29,'R7'!$G$8:$I$13,3,FALSE)))</f>
        <v>5</v>
      </c>
      <c r="K29" s="80">
        <f>IF(ISERROR(VLOOKUP($B29,'R8'!$G$8:$I$13,3,FALSE)),IF(VLOOKUP($B29,'R8'!$H$8:$K$13,4,FALSE)="","",VLOOKUP($B29,'R8'!$H$8:$K$13,4,FALSE)),IF(VLOOKUP($B29,'R8'!$G$8:$I$13,3,FALSE)="","",VLOOKUP($B29,'R8'!$G$8:$I$13,3,FALSE)))</f>
        <v>6</v>
      </c>
      <c r="L29" s="80">
        <f>IF(ISERROR(VLOOKUP($B29,'R9'!$G$8:$I$13,3,FALSE)),IF(VLOOKUP($B29,'R9'!$H$8:$K$13,4,FALSE)="","",VLOOKUP($B29,'R9'!$H$8:$K$13,4,FALSE)),IF(VLOOKUP($B29,'R9'!$G$8:$I$13,3,FALSE)="","",VLOOKUP($B29,'R9'!$G$8:$I$13,3,FALSE)))</f>
        <v>5</v>
      </c>
      <c r="M29" s="80">
        <f>IF(ISERROR(VLOOKUP($B29,'R10'!$G$8:$I$13,3,FALSE)),IF(VLOOKUP($B29,'R10'!$H$8:$K$13,4,FALSE)="","",VLOOKUP($B29,'R10'!$H$8:$K$13,4,FALSE)),IF(VLOOKUP($B29,'R10'!$G$8:$I$13,3,FALSE)="","",VLOOKUP($B29,'R10'!$G$8:$I$13,3,FALSE)))</f>
        <v>4</v>
      </c>
      <c r="O29" s="80">
        <f>IF(C29="","",IF(C29&gt;C20,1,IF(C29=C20,0.5,0)))</f>
        <v>0</v>
      </c>
      <c r="P29" s="80">
        <f>IF(D29="","",IF(D29&gt;D21,1,IF(D29=D21,0.5,0)))</f>
        <v>1</v>
      </c>
      <c r="Q29" s="80">
        <f>IF(E29="","",IF(E29&gt;E22,1,IF(E29=E22,0.5,0)))</f>
        <v>0</v>
      </c>
      <c r="R29" s="80">
        <f>IF(F29="","",IF(F29&gt;F23,1,IF(F29=F23,0.5,0)))</f>
        <v>1</v>
      </c>
      <c r="S29" s="80">
        <f>IF(G29="","",IF(G29&gt;G24,1,IF(G29=G24,0.5,0)))</f>
        <v>0</v>
      </c>
      <c r="T29" s="80">
        <f>IF(H29="","",IF(H29&gt;H25,1,IF(H29=H25,0.5,0)))</f>
        <v>1</v>
      </c>
      <c r="U29" s="80">
        <f>IF(I29="","",IF(I29&gt;I26,1,IF(I29=I26,0.5,0)))</f>
        <v>1</v>
      </c>
      <c r="V29" s="80">
        <f>IF(J29="","",IF(J29&gt;J27,1,IF(J29=J27,0.5,0)))</f>
        <v>1</v>
      </c>
      <c r="W29" s="80">
        <f>IF(K29="","",IF(K29&gt;K28,1,IF(K29=K28,0.5,0)))</f>
        <v>1</v>
      </c>
      <c r="X29" s="80">
        <f>IF(L29="","",IF(L29&gt;L30,1,IF(L29=L30,0.5,0)))</f>
        <v>1</v>
      </c>
      <c r="Y29" s="80">
        <f>IF(M29="","",IF(M29&gt;M19,1,IF(M29=M19,0.5,0)))</f>
        <v>0.5</v>
      </c>
      <c r="AB29" s="82"/>
    </row>
    <row r="30" spans="1:28" ht="15" customHeight="1" x14ac:dyDescent="0.3">
      <c r="A30" s="1">
        <v>12</v>
      </c>
      <c r="B30" s="83" t="s">
        <v>183</v>
      </c>
      <c r="C30" s="80">
        <f>IF(ISERROR(VLOOKUP($B30,'R11'!$G$8:$I$13,3,FALSE)),IF(VLOOKUP($B30,'R11'!$H$8:$K$13,4,FALSE)="","",VLOOKUP($B30,'R11'!$H$8:$K$13,4,FALSE)),IF(VLOOKUP($B30,'R11'!$G$8:$I$13,3,FALSE)="","",VLOOKUP($B30,'R11'!$G$8:$I$13,3,FALSE)))</f>
        <v>4</v>
      </c>
      <c r="D30" s="80">
        <f>IF(ISERROR(VLOOKUP($B30,'R1'!$G$8:$I$13,3,FALSE)),IF(VLOOKUP($B30,'R1'!$H$8:$K$13,4,FALSE)="","",VLOOKUP($B30,'R1'!$H$8:$K$13,4,FALSE)),IF(VLOOKUP($B30,'R1'!$G$8:$I$13,3,FALSE)="","",VLOOKUP($B30,'R1'!$G$8:$I$13,3,FALSE)))</f>
        <v>5</v>
      </c>
      <c r="E30" s="80">
        <f>IF(ISERROR(VLOOKUP($B30,'R2'!$G$8:$I$13,3,FALSE)),IF(VLOOKUP($B30,'R2'!$H$8:$K$13,4,FALSE)="","",VLOOKUP($B30,'R2'!$H$8:$K$13,4,FALSE)),IF(VLOOKUP($B30,'R2'!$G$8:$I$13,3,FALSE)="","",VLOOKUP($B30,'R2'!$G$8:$I$13,3,FALSE)))</f>
        <v>3.5</v>
      </c>
      <c r="F30" s="80">
        <f>IF(ISERROR(VLOOKUP($B30,'R3'!$G$8:$I$13,3,FALSE)),IF(VLOOKUP($B30,'R3'!$H$8:$K$13,4,FALSE)="","",VLOOKUP($B30,'R3'!$H$8:$K$13,4,FALSE)),IF(VLOOKUP($B30,'R3'!$G$8:$I$13,3,FALSE)="","",VLOOKUP($B30,'R3'!$G$8:$I$13,3,FALSE)))</f>
        <v>4</v>
      </c>
      <c r="G30" s="80">
        <f>IF(ISERROR(VLOOKUP($B30,'R4'!$G$8:$I$13,3,FALSE)),IF(VLOOKUP($B30,'R4'!$H$8:$K$13,4,FALSE)="","",VLOOKUP($B30,'R4'!$H$8:$K$13,4,FALSE)),IF(VLOOKUP($B30,'R4'!$G$8:$I$13,3,FALSE)="","",VLOOKUP($B30,'R4'!$G$8:$I$13,3,FALSE)))</f>
        <v>4.5</v>
      </c>
      <c r="H30" s="80">
        <f>IF(ISERROR(VLOOKUP($B30,'R5'!$G$8:$I$13,3,FALSE)),IF(VLOOKUP($B30,'R5'!$H$8:$K$13,4,FALSE)="","",VLOOKUP($B30,'R5'!$H$8:$K$13,4,FALSE)),IF(VLOOKUP($B30,'R5'!$G$8:$I$13,3,FALSE)="","",VLOOKUP($B30,'R5'!$G$8:$I$13,3,FALSE)))</f>
        <v>3.5</v>
      </c>
      <c r="I30" s="80">
        <f>IF(ISERROR(VLOOKUP($B30,'R6'!$G$8:$I$13,3,FALSE)),IF(VLOOKUP($B30,'R6'!$H$8:$K$13,4,FALSE)="","",VLOOKUP($B30,'R6'!$H$8:$K$13,4,FALSE)),IF(VLOOKUP($B30,'R6'!$G$8:$I$13,3,FALSE)="","",VLOOKUP($B30,'R6'!$G$8:$I$13,3,FALSE)))</f>
        <v>4</v>
      </c>
      <c r="J30" s="80">
        <f>IF(ISERROR(VLOOKUP($B30,'R7'!$G$8:$I$13,3,FALSE)),IF(VLOOKUP($B30,'R7'!$H$8:$K$13,4,FALSE)="","",VLOOKUP($B30,'R7'!$H$8:$K$13,4,FALSE)),IF(VLOOKUP($B30,'R7'!$G$8:$I$13,3,FALSE)="","",VLOOKUP($B30,'R7'!$G$8:$I$13,3,FALSE)))</f>
        <v>5.5</v>
      </c>
      <c r="K30" s="80">
        <f>IF(ISERROR(VLOOKUP($B30,'R8'!$G$8:$I$13,3,FALSE)),IF(VLOOKUP($B30,'R8'!$H$8:$K$13,4,FALSE)="","",VLOOKUP($B30,'R8'!$H$8:$K$13,4,FALSE)),IF(VLOOKUP($B30,'R8'!$G$8:$I$13,3,FALSE)="","",VLOOKUP($B30,'R8'!$G$8:$I$13,3,FALSE)))</f>
        <v>4.5</v>
      </c>
      <c r="L30" s="80">
        <f>IF(ISERROR(VLOOKUP($B30,'R9'!$G$8:$I$13,3,FALSE)),IF(VLOOKUP($B30,'R9'!$H$8:$K$13,4,FALSE)="","",VLOOKUP($B30,'R9'!$H$8:$K$13,4,FALSE)),IF(VLOOKUP($B30,'R9'!$G$8:$I$13,3,FALSE)="","",VLOOKUP($B30,'R9'!$G$8:$I$13,3,FALSE)))</f>
        <v>3</v>
      </c>
      <c r="M30" s="80">
        <f>IF(ISERROR(VLOOKUP($B30,'R10'!$G$8:$I$13,3,FALSE)),IF(VLOOKUP($B30,'R10'!$H$8:$K$13,4,FALSE)="","",VLOOKUP($B30,'R10'!$H$8:$K$13,4,FALSE)),IF(VLOOKUP($B30,'R10'!$G$8:$I$13,3,FALSE)="","",VLOOKUP($B30,'R10'!$G$8:$I$13,3,FALSE)))</f>
        <v>4</v>
      </c>
      <c r="O30" s="80">
        <f>IF(C30="","",IF(C30&gt;C19,1,IF(C30=C19,0.5,0)))</f>
        <v>0.5</v>
      </c>
      <c r="P30" s="80">
        <f>IF(D30="","",IF(D30&gt;D25,1,IF(D30=D25,0.5,0)))</f>
        <v>1</v>
      </c>
      <c r="Q30" s="80">
        <f>IF(E30="","",IF(E30&gt;E20,1,IF(E30=E20,0.5,0)))</f>
        <v>0</v>
      </c>
      <c r="R30" s="80">
        <f>IF(F30="","",IF(F30&gt;F26,1,IF(F30=F26,0.5,0)))</f>
        <v>0.5</v>
      </c>
      <c r="S30" s="80">
        <f>IF(G30="","",IF(G30&gt;G21,1,IF(G30=G21,0.5,0)))</f>
        <v>1</v>
      </c>
      <c r="T30" s="80">
        <f>IF(H30="","",IF(H30&gt;H27,1,IF(H30=H27,0.5,0)))</f>
        <v>0</v>
      </c>
      <c r="U30" s="80">
        <f>IF(I30="","",IF(I30&gt;I22,1,IF(I30=I22,0.5,0)))</f>
        <v>0.5</v>
      </c>
      <c r="V30" s="80">
        <f>IF(J30="","",IF(J30&gt;J28,1,IF(J30=J28,0.5,0)))</f>
        <v>1</v>
      </c>
      <c r="W30" s="80">
        <f>IF(K30="","",IF(K30&gt;K23,1,IF(K30=K23,0.5,0)))</f>
        <v>1</v>
      </c>
      <c r="X30" s="80">
        <f>IF(L30="","",IF(L30&gt;L29,1,IF(L30=L29,0.5,0)))</f>
        <v>0</v>
      </c>
      <c r="Y30" s="80">
        <f>IF(M30="","",IF(M30&gt;M24,1,IF(M30=M24,0.5,0)))</f>
        <v>0.5</v>
      </c>
      <c r="AB30" s="82"/>
    </row>
    <row r="31" spans="1:28" ht="15" customHeight="1" x14ac:dyDescent="0.3">
      <c r="A31" s="1"/>
      <c r="B31" s="88" t="s">
        <v>59</v>
      </c>
    </row>
    <row r="32" spans="1:28" ht="15" customHeight="1" x14ac:dyDescent="0.3">
      <c r="A32" s="1"/>
      <c r="B32" s="87" t="s">
        <v>2</v>
      </c>
    </row>
    <row r="33" spans="1:29" ht="15" customHeight="1" x14ac:dyDescent="0.3">
      <c r="A33" s="1"/>
      <c r="B33" s="87"/>
    </row>
    <row r="34" spans="1:29" ht="15" customHeight="1" x14ac:dyDescent="0.3">
      <c r="A34" s="1">
        <v>1</v>
      </c>
      <c r="B34" s="83" t="s">
        <v>184</v>
      </c>
      <c r="C34" s="80" t="str">
        <f>IF(ISERROR(VLOOKUP($B34,'R11'!$M$8:$O$13,3,FALSE)),IF(VLOOKUP($B34,'R11'!$N$8:$Q$13,4,FALSE)="","",VLOOKUP($B34,'R11'!$N$8:$Q$13,4,FALSE)),IF(VLOOKUP($B34,'R11'!$M$8:$O$13,3,FALSE)="","",VLOOKUP($B34,'R11'!$M$8:$O$13,3,FALSE)))</f>
        <v/>
      </c>
      <c r="D34" s="80">
        <f>IF(ISERROR(VLOOKUP($B34,'R1'!$M$8:$O$13,3,FALSE)),IF(VLOOKUP($B34,'R1'!$N$8:$Q$13,4,FALSE)="","",VLOOKUP($B34,'R1'!$N$8:$Q$13,4,FALSE)),IF(VLOOKUP($B34,'R1'!$M$8:$O$13,3,FALSE)="","",VLOOKUP($B34,'R1'!$M$8:$O$13,3,FALSE)))</f>
        <v>5</v>
      </c>
      <c r="E34" s="80">
        <f>IF(ISERROR(VLOOKUP($B34,'R2'!$M$8:$O$13,3,FALSE)),IF(VLOOKUP($B34,'R2'!$N$8:$Q$13,4,FALSE)="","",VLOOKUP($B34,'R2'!$N$8:$Q$13,4,FALSE)),IF(VLOOKUP($B34,'R2'!$M$8:$O$13,3,FALSE)="","",VLOOKUP($B34,'R2'!$M$8:$O$13,3,FALSE)))</f>
        <v>3.5</v>
      </c>
      <c r="F34" s="80">
        <f>IF(ISERROR(VLOOKUP($B34,'R3'!$M$8:$O$13,3,FALSE)),IF(VLOOKUP($B34,'R3'!$N$8:$Q$13,4,FALSE)="","",VLOOKUP($B34,'R3'!$N$8:$Q$13,4,FALSE)),IF(VLOOKUP($B34,'R3'!$M$8:$O$13,3,FALSE)="","",VLOOKUP($B34,'R3'!$M$8:$O$13,3,FALSE)))</f>
        <v>5</v>
      </c>
      <c r="G34" s="80">
        <f>IF(ISERROR(VLOOKUP($B34,'R4'!$M$8:$O$13,3,FALSE)),IF(VLOOKUP($B34,'R4'!$N$8:$Q$13,4,FALSE)="","",VLOOKUP($B34,'R4'!$N$8:$Q$13,4,FALSE)),IF(VLOOKUP($B34,'R4'!$M$8:$O$13,3,FALSE)="","",VLOOKUP($B34,'R4'!$M$8:$O$13,3,FALSE)))</f>
        <v>3.5</v>
      </c>
      <c r="H34" s="80">
        <f>IF(ISERROR(VLOOKUP($B34,'R5'!$M$8:$O$13,3,FALSE)),IF(VLOOKUP($B34,'R5'!$N$8:$Q$13,4,FALSE)="","",VLOOKUP($B34,'R5'!$N$8:$Q$13,4,FALSE)),IF(VLOOKUP($B34,'R5'!$M$8:$O$13,3,FALSE)="","",VLOOKUP($B34,'R5'!$M$8:$O$13,3,FALSE)))</f>
        <v>3</v>
      </c>
      <c r="I34" s="80">
        <f>IF(ISERROR(VLOOKUP($B34,'R6'!$M$8:$O$13,3,FALSE)),IF(VLOOKUP($B34,'R6'!$N$8:$Q$13,4,FALSE)="","",VLOOKUP($B34,'R6'!$N$8:$Q$13,4,FALSE)),IF(VLOOKUP($B34,'R6'!$M$8:$O$13,3,FALSE)="","",VLOOKUP($B34,'R6'!$M$8:$O$13,3,FALSE)))</f>
        <v>3</v>
      </c>
      <c r="J34" s="80">
        <f>IF(ISERROR(VLOOKUP($B34,'R7'!$M$8:$O$13,3,FALSE)),IF(VLOOKUP($B34,'R7'!$N$8:$Q$13,4,FALSE)="","",VLOOKUP($B34,'R7'!$N$8:$Q$13,4,FALSE)),IF(VLOOKUP($B34,'R7'!$M$8:$O$13,3,FALSE)="","",VLOOKUP($B34,'R7'!$M$8:$O$13,3,FALSE)))</f>
        <v>5.5</v>
      </c>
      <c r="K34" s="80">
        <f>IF(ISERROR(VLOOKUP($B34,'R8'!$M$8:$O$13,3,FALSE)),IF(VLOOKUP($B34,'R8'!$N$8:$Q$13,4,FALSE)="","",VLOOKUP($B34,'R8'!$N$8:$Q$13,4,FALSE)),IF(VLOOKUP($B34,'R8'!$M$8:$O$13,3,FALSE)="","",VLOOKUP($B34,'R8'!$M$8:$O$13,3,FALSE)))</f>
        <v>4</v>
      </c>
      <c r="L34" s="80">
        <f>IF(ISERROR(VLOOKUP($B34,'R9'!$M$8:$O$13,3,FALSE)),IF(VLOOKUP($B34,'R9'!$N$8:$Q$13,4,FALSE)="","",VLOOKUP($B34,'R9'!$N$8:$Q$13,4,FALSE)),IF(VLOOKUP($B34,'R9'!$M$8:$O$13,3,FALSE)="","",VLOOKUP($B34,'R9'!$M$8:$O$13,3,FALSE)))</f>
        <v>1</v>
      </c>
      <c r="M34" s="80">
        <f>IF(ISERROR(VLOOKUP($B34,'R10'!$M$8:$O$13,3,FALSE)),IF(VLOOKUP($B34,'R10'!$N$8:$Q$13,4,FALSE)="","",VLOOKUP($B34,'R10'!$N$8:$Q$13,4,FALSE)),IF(VLOOKUP($B34,'R10'!$M$8:$O$13,3,FALSE)="","",VLOOKUP($B34,'R10'!$M$8:$O$13,3,FALSE)))</f>
        <v>2</v>
      </c>
      <c r="O34" s="80" t="str">
        <f>IF(C34="","",IF(C34&gt;C45,1,IF(C34=C45,0.5,0)))</f>
        <v/>
      </c>
      <c r="P34" s="80">
        <f>IF(D34="","",IF(D34&gt;D35,1,IF(D34=D35,0.5,0)))</f>
        <v>1</v>
      </c>
      <c r="Q34" s="80">
        <f>IF(E34="","",IF(E34&gt;E36,1,IF(E34=E36,0.5,0)))</f>
        <v>0</v>
      </c>
      <c r="R34" s="80">
        <f>IF(F34="","",IF(F34&gt;F37,1,IF(F34=F37,0.5,0)))</f>
        <v>1</v>
      </c>
      <c r="S34" s="80">
        <f>IF(G34="","",IF(G34&gt;G38,1,IF(G34=G38,0.5,0)))</f>
        <v>0</v>
      </c>
      <c r="T34" s="80">
        <f>IF(H34="","",IF(H34&gt;H39,1,IF(H34=H39,0.5,0)))</f>
        <v>0</v>
      </c>
      <c r="U34" s="80">
        <f>IF(I34="","",IF(I34&gt;I40,1,IF(I34=I40,0.5,0)))</f>
        <v>0</v>
      </c>
      <c r="V34" s="80">
        <f>IF(J34="","",IF(J34&gt;J41,1,IF(J34=J41,0.5,0)))</f>
        <v>1</v>
      </c>
      <c r="W34" s="80">
        <f>IF(K34="","",IF(K34&gt;K42,1,IF(K34=K42,0.5,0)))</f>
        <v>0.5</v>
      </c>
      <c r="X34" s="80">
        <f>IF(L34="","",IF(L34&gt;L43,1,IF(L34=L43,0.5,0)))</f>
        <v>0</v>
      </c>
      <c r="Y34" s="80">
        <f>IF(M34="","",IF(M34&gt;M44,1,IF(M34=M44,0.5,0)))</f>
        <v>0</v>
      </c>
      <c r="AC34" s="82"/>
    </row>
    <row r="35" spans="1:29" ht="15" customHeight="1" x14ac:dyDescent="0.3">
      <c r="A35" s="1">
        <v>2</v>
      </c>
      <c r="B35" s="83" t="s">
        <v>185</v>
      </c>
      <c r="C35" s="80">
        <f>IF(ISERROR(VLOOKUP($B35,'R11'!$M$8:$O$13,3,FALSE)),IF(VLOOKUP($B35,'R11'!$N$8:$Q$13,4,FALSE)="","",VLOOKUP($B35,'R11'!$N$8:$Q$13,4,FALSE)),IF(VLOOKUP($B35,'R11'!$M$8:$O$13,3,FALSE)="","",VLOOKUP($B35,'R11'!$M$8:$O$13,3,FALSE)))</f>
        <v>2</v>
      </c>
      <c r="D35" s="80">
        <f>IF(ISERROR(VLOOKUP($B35,'R1'!$M$8:$O$13,3,FALSE)),IF(VLOOKUP($B35,'R1'!$N$8:$Q$13,4,FALSE)="","",VLOOKUP($B35,'R1'!$N$8:$Q$13,4,FALSE)),IF(VLOOKUP($B35,'R1'!$M$8:$O$13,3,FALSE)="","",VLOOKUP($B35,'R1'!$M$8:$O$13,3,FALSE)))</f>
        <v>3</v>
      </c>
      <c r="E35" s="80" t="str">
        <f>IF(ISERROR(VLOOKUP($B35,'R2'!$M$8:$O$13,3,FALSE)),IF(VLOOKUP($B35,'R2'!$N$8:$Q$13,4,FALSE)="","",VLOOKUP($B35,'R2'!$N$8:$Q$13,4,FALSE)),IF(VLOOKUP($B35,'R2'!$M$8:$O$13,3,FALSE)="","",VLOOKUP($B35,'R2'!$M$8:$O$13,3,FALSE)))</f>
        <v/>
      </c>
      <c r="F35" s="80">
        <f>IF(ISERROR(VLOOKUP($B35,'R3'!$M$8:$O$13,3,FALSE)),IF(VLOOKUP($B35,'R3'!$N$8:$Q$13,4,FALSE)="","",VLOOKUP($B35,'R3'!$N$8:$Q$13,4,FALSE)),IF(VLOOKUP($B35,'R3'!$M$8:$O$13,3,FALSE)="","",VLOOKUP($B35,'R3'!$M$8:$O$13,3,FALSE)))</f>
        <v>3.5</v>
      </c>
      <c r="G35" s="80">
        <f>IF(ISERROR(VLOOKUP($B35,'R4'!$M$8:$O$13,3,FALSE)),IF(VLOOKUP($B35,'R4'!$N$8:$Q$13,4,FALSE)="","",VLOOKUP($B35,'R4'!$N$8:$Q$13,4,FALSE)),IF(VLOOKUP($B35,'R4'!$M$8:$O$13,3,FALSE)="","",VLOOKUP($B35,'R4'!$M$8:$O$13,3,FALSE)))</f>
        <v>3.5</v>
      </c>
      <c r="H35" s="80">
        <f>IF(ISERROR(VLOOKUP($B35,'R5'!$M$8:$O$13,3,FALSE)),IF(VLOOKUP($B35,'R5'!$N$8:$Q$13,4,FALSE)="","",VLOOKUP($B35,'R5'!$N$8:$Q$13,4,FALSE)),IF(VLOOKUP($B35,'R5'!$M$8:$O$13,3,FALSE)="","",VLOOKUP($B35,'R5'!$M$8:$O$13,3,FALSE)))</f>
        <v>5.5</v>
      </c>
      <c r="I35" s="80">
        <f>IF(ISERROR(VLOOKUP($B35,'R6'!$M$8:$O$13,3,FALSE)),IF(VLOOKUP($B35,'R6'!$N$8:$Q$13,4,FALSE)="","",VLOOKUP($B35,'R6'!$N$8:$Q$13,4,FALSE)),IF(VLOOKUP($B35,'R6'!$M$8:$O$13,3,FALSE)="","",VLOOKUP($B35,'R6'!$M$8:$O$13,3,FALSE)))</f>
        <v>2.5</v>
      </c>
      <c r="J35" s="80">
        <f>IF(ISERROR(VLOOKUP($B35,'R7'!$M$8:$O$13,3,FALSE)),IF(VLOOKUP($B35,'R7'!$N$8:$Q$13,4,FALSE)="","",VLOOKUP($B35,'R7'!$N$8:$Q$13,4,FALSE)),IF(VLOOKUP($B35,'R7'!$M$8:$O$13,3,FALSE)="","",VLOOKUP($B35,'R7'!$M$8:$O$13,3,FALSE)))</f>
        <v>3.5</v>
      </c>
      <c r="K35" s="80">
        <f>IF(ISERROR(VLOOKUP($B35,'R8'!$M$8:$O$13,3,FALSE)),IF(VLOOKUP($B35,'R8'!$N$8:$Q$13,4,FALSE)="","",VLOOKUP($B35,'R8'!$N$8:$Q$13,4,FALSE)),IF(VLOOKUP($B35,'R8'!$M$8:$O$13,3,FALSE)="","",VLOOKUP($B35,'R8'!$M$8:$O$13,3,FALSE)))</f>
        <v>2.5</v>
      </c>
      <c r="L35" s="80">
        <f>IF(ISERROR(VLOOKUP($B35,'R9'!$M$8:$O$13,3,FALSE)),IF(VLOOKUP($B35,'R9'!$N$8:$Q$13,4,FALSE)="","",VLOOKUP($B35,'R9'!$N$8:$Q$13,4,FALSE)),IF(VLOOKUP($B35,'R9'!$M$8:$O$13,3,FALSE)="","",VLOOKUP($B35,'R9'!$M$8:$O$13,3,FALSE)))</f>
        <v>3</v>
      </c>
      <c r="M35" s="80">
        <f>IF(ISERROR(VLOOKUP($B35,'R10'!$M$8:$O$13,3,FALSE)),IF(VLOOKUP($B35,'R10'!$N$8:$Q$13,4,FALSE)="","",VLOOKUP($B35,'R10'!$N$8:$Q$13,4,FALSE)),IF(VLOOKUP($B35,'R10'!$M$8:$O$13,3,FALSE)="","",VLOOKUP($B35,'R10'!$M$8:$O$13,3,FALSE)))</f>
        <v>2.5</v>
      </c>
      <c r="O35" s="80">
        <f>IF(C35="","",IF(C35&gt;C44,1,IF(C35=C44,0.5,0)))</f>
        <v>0</v>
      </c>
      <c r="P35" s="80">
        <f>IF(D35="","",IF(D35&gt;D34,1,IF(D35=D34,0.5,0)))</f>
        <v>0</v>
      </c>
      <c r="Q35" s="80" t="str">
        <f>IF(E35="","",IF(E35&gt;E45,1,IF(E35=E45,0.5,0)))</f>
        <v/>
      </c>
      <c r="R35" s="80">
        <f>IF(F35="","",IF(F35&gt;F36,1,IF(F35=F36,0.5,0)))</f>
        <v>0</v>
      </c>
      <c r="S35" s="80">
        <f>IF(G35="","",IF(G35&gt;G37,1,IF(G35=G37,0.5,0)))</f>
        <v>0</v>
      </c>
      <c r="T35" s="80">
        <f>IF(H35="","",IF(H35&gt;H38,1,IF(H35=H38,0.5,0)))</f>
        <v>1</v>
      </c>
      <c r="U35" s="80">
        <f>IF(I35="","",IF(I35&gt;I39,1,IF(I35=I39,0.5,0)))</f>
        <v>0</v>
      </c>
      <c r="V35" s="80">
        <f>IF(J35="","",IF(J35&gt;J40,1,IF(J35=J40,0.5,0)))</f>
        <v>0</v>
      </c>
      <c r="W35" s="80">
        <f>IF(K35="","",IF(K35&gt;K41,1,IF(K35=K41,0.5,0)))</f>
        <v>0</v>
      </c>
      <c r="X35" s="80">
        <f>IF(L35="","",IF(L35&gt;L42,1,IF(L35=L42,0.5,0)))</f>
        <v>0</v>
      </c>
      <c r="Y35" s="80">
        <f>IF(M35="","",IF(M35&gt;M43,1,IF(M35=M43,0.5,0)))</f>
        <v>0</v>
      </c>
      <c r="AC35" s="82"/>
    </row>
    <row r="36" spans="1:29" ht="15" customHeight="1" x14ac:dyDescent="0.3">
      <c r="A36" s="1">
        <v>3</v>
      </c>
      <c r="B36" s="83" t="s">
        <v>186</v>
      </c>
      <c r="C36" s="80">
        <f>IF(ISERROR(VLOOKUP($B36,'R11'!$M$8:$O$13,3,FALSE)),IF(VLOOKUP($B36,'R11'!$N$8:$Q$13,4,FALSE)="","",VLOOKUP($B36,'R11'!$N$8:$Q$13,4,FALSE)),IF(VLOOKUP($B36,'R11'!$M$8:$O$13,3,FALSE)="","",VLOOKUP($B36,'R11'!$M$8:$O$13,3,FALSE)))</f>
        <v>4.5</v>
      </c>
      <c r="D36" s="80">
        <f>IF(ISERROR(VLOOKUP($B36,'R1'!$M$8:$O$13,3,FALSE)),IF(VLOOKUP($B36,'R1'!$N$8:$Q$13,4,FALSE)="","",VLOOKUP($B36,'R1'!$N$8:$Q$13,4,FALSE)),IF(VLOOKUP($B36,'R1'!$M$8:$O$13,3,FALSE)="","",VLOOKUP($B36,'R1'!$M$8:$O$13,3,FALSE)))</f>
        <v>4</v>
      </c>
      <c r="E36" s="80">
        <f>IF(ISERROR(VLOOKUP($B36,'R2'!$M$8:$O$13,3,FALSE)),IF(VLOOKUP($B36,'R2'!$N$8:$Q$13,4,FALSE)="","",VLOOKUP($B36,'R2'!$N$8:$Q$13,4,FALSE)),IF(VLOOKUP($B36,'R2'!$M$8:$O$13,3,FALSE)="","",VLOOKUP($B36,'R2'!$M$8:$O$13,3,FALSE)))</f>
        <v>4.5</v>
      </c>
      <c r="F36" s="80">
        <f>IF(ISERROR(VLOOKUP($B36,'R3'!$M$8:$O$13,3,FALSE)),IF(VLOOKUP($B36,'R3'!$N$8:$Q$13,4,FALSE)="","",VLOOKUP($B36,'R3'!$N$8:$Q$13,4,FALSE)),IF(VLOOKUP($B36,'R3'!$M$8:$O$13,3,FALSE)="","",VLOOKUP($B36,'R3'!$M$8:$O$13,3,FALSE)))</f>
        <v>4.5</v>
      </c>
      <c r="G36" s="80" t="str">
        <f>IF(ISERROR(VLOOKUP($B36,'R4'!$M$8:$O$13,3,FALSE)),IF(VLOOKUP($B36,'R4'!$N$8:$Q$13,4,FALSE)="","",VLOOKUP($B36,'R4'!$N$8:$Q$13,4,FALSE)),IF(VLOOKUP($B36,'R4'!$M$8:$O$13,3,FALSE)="","",VLOOKUP($B36,'R4'!$M$8:$O$13,3,FALSE)))</f>
        <v/>
      </c>
      <c r="H36" s="80">
        <f>IF(ISERROR(VLOOKUP($B36,'R5'!$M$8:$O$13,3,FALSE)),IF(VLOOKUP($B36,'R5'!$N$8:$Q$13,4,FALSE)="","",VLOOKUP($B36,'R5'!$N$8:$Q$13,4,FALSE)),IF(VLOOKUP($B36,'R5'!$M$8:$O$13,3,FALSE)="","",VLOOKUP($B36,'R5'!$M$8:$O$13,3,FALSE)))</f>
        <v>3</v>
      </c>
      <c r="I36" s="80">
        <f>IF(ISERROR(VLOOKUP($B36,'R6'!$M$8:$O$13,3,FALSE)),IF(VLOOKUP($B36,'R6'!$N$8:$Q$13,4,FALSE)="","",VLOOKUP($B36,'R6'!$N$8:$Q$13,4,FALSE)),IF(VLOOKUP($B36,'R6'!$M$8:$O$13,3,FALSE)="","",VLOOKUP($B36,'R6'!$M$8:$O$13,3,FALSE)))</f>
        <v>4.5</v>
      </c>
      <c r="J36" s="80">
        <f>IF(ISERROR(VLOOKUP($B36,'R7'!$M$8:$O$13,3,FALSE)),IF(VLOOKUP($B36,'R7'!$N$8:$Q$13,4,FALSE)="","",VLOOKUP($B36,'R7'!$N$8:$Q$13,4,FALSE)),IF(VLOOKUP($B36,'R7'!$M$8:$O$13,3,FALSE)="","",VLOOKUP($B36,'R7'!$M$8:$O$13,3,FALSE)))</f>
        <v>6</v>
      </c>
      <c r="K36" s="80">
        <f>IF(ISERROR(VLOOKUP($B36,'R8'!$M$8:$O$13,3,FALSE)),IF(VLOOKUP($B36,'R8'!$N$8:$Q$13,4,FALSE)="","",VLOOKUP($B36,'R8'!$N$8:$Q$13,4,FALSE)),IF(VLOOKUP($B36,'R8'!$M$8:$O$13,3,FALSE)="","",VLOOKUP($B36,'R8'!$M$8:$O$13,3,FALSE)))</f>
        <v>3</v>
      </c>
      <c r="L36" s="80">
        <f>IF(ISERROR(VLOOKUP($B36,'R9'!$M$8:$O$13,3,FALSE)),IF(VLOOKUP($B36,'R9'!$N$8:$Q$13,4,FALSE)="","",VLOOKUP($B36,'R9'!$N$8:$Q$13,4,FALSE)),IF(VLOOKUP($B36,'R9'!$M$8:$O$13,3,FALSE)="","",VLOOKUP($B36,'R9'!$M$8:$O$13,3,FALSE)))</f>
        <v>5</v>
      </c>
      <c r="M36" s="80">
        <f>IF(ISERROR(VLOOKUP($B36,'R10'!$M$8:$O$13,3,FALSE)),IF(VLOOKUP($B36,'R10'!$N$8:$Q$13,4,FALSE)="","",VLOOKUP($B36,'R10'!$N$8:$Q$13,4,FALSE)),IF(VLOOKUP($B36,'R10'!$M$8:$O$13,3,FALSE)="","",VLOOKUP($B36,'R10'!$M$8:$O$13,3,FALSE)))</f>
        <v>5</v>
      </c>
      <c r="O36" s="80">
        <f>IF(C36="","",IF(C36&gt;C43,1,IF(C36=C43,0.5,0)))</f>
        <v>1</v>
      </c>
      <c r="P36" s="80">
        <f>IF(D36="","",IF(D36&gt;D44,1,IF(D36=D44,0.5,0)))</f>
        <v>0.5</v>
      </c>
      <c r="Q36" s="80">
        <f>IF(E36="","",IF(E36&gt;E34,1,IF(E36=E34,0.5,0)))</f>
        <v>1</v>
      </c>
      <c r="R36" s="80">
        <f>IF(F36="","",IF(F36&gt;F35,1,IF(F36=F35,0.5,0)))</f>
        <v>1</v>
      </c>
      <c r="S36" s="80" t="str">
        <f>IF(G36="","",IF(G36&gt;G45,1,IF(G36=G45,0.5,0)))</f>
        <v/>
      </c>
      <c r="T36" s="80">
        <f>IF(H36="","",IF(H36&gt;H37,1,IF(H36=H37,0.5,0)))</f>
        <v>0</v>
      </c>
      <c r="U36" s="80">
        <f>IF(I36="","",IF(I36&gt;I38,1,IF(I36=I38,0.5,0)))</f>
        <v>1</v>
      </c>
      <c r="V36" s="80">
        <f>IF(J36="","",IF(J36&gt;J39,1,IF(J36=J39,0.5,0)))</f>
        <v>1</v>
      </c>
      <c r="W36" s="80">
        <f>IF(K36="","",IF(K36&gt;K40,1,IF(K36=K40,0.5,0)))</f>
        <v>0</v>
      </c>
      <c r="X36" s="80">
        <f>IF(L36="","",IF(L36&gt;L41,1,IF(L36=L41,0.5,0)))</f>
        <v>1</v>
      </c>
      <c r="Y36" s="80">
        <f>IF(M36="","",IF(M36&gt;M42,1,IF(M36=M42,0.5,0)))</f>
        <v>1</v>
      </c>
      <c r="AC36" s="82"/>
    </row>
    <row r="37" spans="1:29" ht="15" customHeight="1" x14ac:dyDescent="0.3">
      <c r="A37" s="1">
        <v>4</v>
      </c>
      <c r="B37" s="83" t="s">
        <v>187</v>
      </c>
      <c r="C37" s="80">
        <f>IF(ISERROR(VLOOKUP($B37,'R11'!$M$8:$O$13,3,FALSE)),IF(VLOOKUP($B37,'R11'!$N$8:$Q$13,4,FALSE)="","",VLOOKUP($B37,'R11'!$N$8:$Q$13,4,FALSE)),IF(VLOOKUP($B37,'R11'!$M$8:$O$13,3,FALSE)="","",VLOOKUP($B37,'R11'!$M$8:$O$13,3,FALSE)))</f>
        <v>2</v>
      </c>
      <c r="D37" s="80">
        <f>IF(ISERROR(VLOOKUP($B37,'R1'!$M$8:$O$13,3,FALSE)),IF(VLOOKUP($B37,'R1'!$N$8:$Q$13,4,FALSE)="","",VLOOKUP($B37,'R1'!$N$8:$Q$13,4,FALSE)),IF(VLOOKUP($B37,'R1'!$M$8:$O$13,3,FALSE)="","",VLOOKUP($B37,'R1'!$M$8:$O$13,3,FALSE)))</f>
        <v>3</v>
      </c>
      <c r="E37" s="80">
        <f>IF(ISERROR(VLOOKUP($B37,'R2'!$M$8:$O$13,3,FALSE)),IF(VLOOKUP($B37,'R2'!$N$8:$Q$13,4,FALSE)="","",VLOOKUP($B37,'R2'!$N$8:$Q$13,4,FALSE)),IF(VLOOKUP($B37,'R2'!$M$8:$O$13,3,FALSE)="","",VLOOKUP($B37,'R2'!$M$8:$O$13,3,FALSE)))</f>
        <v>3.5</v>
      </c>
      <c r="F37" s="80">
        <f>IF(ISERROR(VLOOKUP($B37,'R3'!$M$8:$O$13,3,FALSE)),IF(VLOOKUP($B37,'R3'!$N$8:$Q$13,4,FALSE)="","",VLOOKUP($B37,'R3'!$N$8:$Q$13,4,FALSE)),IF(VLOOKUP($B37,'R3'!$M$8:$O$13,3,FALSE)="","",VLOOKUP($B37,'R3'!$M$8:$O$13,3,FALSE)))</f>
        <v>3</v>
      </c>
      <c r="G37" s="80">
        <f>IF(ISERROR(VLOOKUP($B37,'R4'!$M$8:$O$13,3,FALSE)),IF(VLOOKUP($B37,'R4'!$N$8:$Q$13,4,FALSE)="","",VLOOKUP($B37,'R4'!$N$8:$Q$13,4,FALSE)),IF(VLOOKUP($B37,'R4'!$M$8:$O$13,3,FALSE)="","",VLOOKUP($B37,'R4'!$M$8:$O$13,3,FALSE)))</f>
        <v>4.5</v>
      </c>
      <c r="H37" s="80">
        <f>IF(ISERROR(VLOOKUP($B37,'R5'!$M$8:$O$13,3,FALSE)),IF(VLOOKUP($B37,'R5'!$N$8:$Q$13,4,FALSE)="","",VLOOKUP($B37,'R5'!$N$8:$Q$13,4,FALSE)),IF(VLOOKUP($B37,'R5'!$M$8:$O$13,3,FALSE)="","",VLOOKUP($B37,'R5'!$M$8:$O$13,3,FALSE)))</f>
        <v>5</v>
      </c>
      <c r="I37" s="80" t="str">
        <f>IF(ISERROR(VLOOKUP($B37,'R6'!$M$8:$O$13,3,FALSE)),IF(VLOOKUP($B37,'R6'!$N$8:$Q$13,4,FALSE)="","",VLOOKUP($B37,'R6'!$N$8:$Q$13,4,FALSE)),IF(VLOOKUP($B37,'R6'!$M$8:$O$13,3,FALSE)="","",VLOOKUP($B37,'R6'!$M$8:$O$13,3,FALSE)))</f>
        <v/>
      </c>
      <c r="J37" s="80">
        <f>IF(ISERROR(VLOOKUP($B37,'R7'!$M$8:$O$13,3,FALSE)),IF(VLOOKUP($B37,'R7'!$N$8:$Q$13,4,FALSE)="","",VLOOKUP($B37,'R7'!$N$8:$Q$13,4,FALSE)),IF(VLOOKUP($B37,'R7'!$M$8:$O$13,3,FALSE)="","",VLOOKUP($B37,'R7'!$M$8:$O$13,3,FALSE)))</f>
        <v>6.5</v>
      </c>
      <c r="K37" s="80">
        <f>IF(ISERROR(VLOOKUP($B37,'R8'!$M$8:$O$13,3,FALSE)),IF(VLOOKUP($B37,'R8'!$N$8:$Q$13,4,FALSE)="","",VLOOKUP($B37,'R8'!$N$8:$Q$13,4,FALSE)),IF(VLOOKUP($B37,'R8'!$M$8:$O$13,3,FALSE)="","",VLOOKUP($B37,'R8'!$M$8:$O$13,3,FALSE)))</f>
        <v>3.5</v>
      </c>
      <c r="L37" s="80">
        <f>IF(ISERROR(VLOOKUP($B37,'R9'!$M$8:$O$13,3,FALSE)),IF(VLOOKUP($B37,'R9'!$N$8:$Q$13,4,FALSE)="","",VLOOKUP($B37,'R9'!$N$8:$Q$13,4,FALSE)),IF(VLOOKUP($B37,'R9'!$M$8:$O$13,3,FALSE)="","",VLOOKUP($B37,'R9'!$M$8:$O$13,3,FALSE)))</f>
        <v>3.5</v>
      </c>
      <c r="M37" s="80">
        <f>IF(ISERROR(VLOOKUP($B37,'R10'!$M$8:$O$13,3,FALSE)),IF(VLOOKUP($B37,'R10'!$N$8:$Q$13,4,FALSE)="","",VLOOKUP($B37,'R10'!$N$8:$Q$13,4,FALSE)),IF(VLOOKUP($B37,'R10'!$M$8:$O$13,3,FALSE)="","",VLOOKUP($B37,'R10'!$M$8:$O$13,3,FALSE)))</f>
        <v>3.5</v>
      </c>
      <c r="O37" s="80">
        <f>IF(C37="","",IF(C37&gt;C42,1,IF(C37=C42,0.5,0)))</f>
        <v>0</v>
      </c>
      <c r="P37" s="80">
        <f>IF(D37="","",IF(D37&gt;D43,1,IF(D37=D43,0.5,0)))</f>
        <v>0</v>
      </c>
      <c r="Q37" s="80">
        <f>IF(E37="","",IF(E37&gt;E44,1,IF(E37=E44,0.5,0)))</f>
        <v>0</v>
      </c>
      <c r="R37" s="80">
        <f>IF(F37="","",IF(F37&gt;F34,1,IF(F37=F34,0.5,0)))</f>
        <v>0</v>
      </c>
      <c r="S37" s="80">
        <f>IF(G37="","",IF(G37&gt;G35,1,IF(G37=G35,0.5,0)))</f>
        <v>1</v>
      </c>
      <c r="T37" s="80">
        <f>IF(H37="","",IF(H37&gt;H36,1,IF(H37=H36,0.5,0)))</f>
        <v>1</v>
      </c>
      <c r="U37" s="80" t="str">
        <f>IF(I37="","",IF(I37&gt;I45,1,IF(I37=I45,0.5,0)))</f>
        <v/>
      </c>
      <c r="V37" s="80">
        <f>IF(J37="","",IF(J37&gt;J38,1,IF(J37=J38,0.5,0)))</f>
        <v>1</v>
      </c>
      <c r="W37" s="80">
        <f>IF(K37="","",IF(K37&gt;K39,1,IF(K37=K39,0.5,0)))</f>
        <v>0</v>
      </c>
      <c r="X37" s="80">
        <f>IF(L37="","",IF(L37&gt;L40,1,IF(L37=L40,0.5,0)))</f>
        <v>0</v>
      </c>
      <c r="Y37" s="80">
        <f>IF(M37="","",IF(M37&gt;M41,1,IF(M37=M41,0.5,0)))</f>
        <v>0</v>
      </c>
      <c r="AC37" s="82"/>
    </row>
    <row r="38" spans="1:29" ht="15" customHeight="1" x14ac:dyDescent="0.3">
      <c r="A38" s="1">
        <v>5</v>
      </c>
      <c r="B38" s="83" t="s">
        <v>188</v>
      </c>
      <c r="C38" s="80">
        <f>IF(ISERROR(VLOOKUP($B38,'R11'!$M$8:$O$13,3,FALSE)),IF(VLOOKUP($B38,'R11'!$N$8:$Q$13,4,FALSE)="","",VLOOKUP($B38,'R11'!$N$8:$Q$13,4,FALSE)),IF(VLOOKUP($B38,'R11'!$M$8:$O$13,3,FALSE)="","",VLOOKUP($B38,'R11'!$M$8:$O$13,3,FALSE)))</f>
        <v>6</v>
      </c>
      <c r="D38" s="80">
        <f>IF(ISERROR(VLOOKUP($B38,'R1'!$M$8:$O$13,3,FALSE)),IF(VLOOKUP($B38,'R1'!$N$8:$Q$13,4,FALSE)="","",VLOOKUP($B38,'R1'!$N$8:$Q$13,4,FALSE)),IF(VLOOKUP($B38,'R1'!$M$8:$O$13,3,FALSE)="","",VLOOKUP($B38,'R1'!$M$8:$O$13,3,FALSE)))</f>
        <v>5.5</v>
      </c>
      <c r="E38" s="80">
        <f>IF(ISERROR(VLOOKUP($B38,'R2'!$M$8:$O$13,3,FALSE)),IF(VLOOKUP($B38,'R2'!$N$8:$Q$13,4,FALSE)="","",VLOOKUP($B38,'R2'!$N$8:$Q$13,4,FALSE)),IF(VLOOKUP($B38,'R2'!$M$8:$O$13,3,FALSE)="","",VLOOKUP($B38,'R2'!$M$8:$O$13,3,FALSE)))</f>
        <v>2</v>
      </c>
      <c r="F38" s="80">
        <f>IF(ISERROR(VLOOKUP($B38,'R3'!$M$8:$O$13,3,FALSE)),IF(VLOOKUP($B38,'R3'!$N$8:$Q$13,4,FALSE)="","",VLOOKUP($B38,'R3'!$N$8:$Q$13,4,FALSE)),IF(VLOOKUP($B38,'R3'!$M$8:$O$13,3,FALSE)="","",VLOOKUP($B38,'R3'!$M$8:$O$13,3,FALSE)))</f>
        <v>2.5</v>
      </c>
      <c r="G38" s="80">
        <f>IF(ISERROR(VLOOKUP($B38,'R4'!$M$8:$O$13,3,FALSE)),IF(VLOOKUP($B38,'R4'!$N$8:$Q$13,4,FALSE)="","",VLOOKUP($B38,'R4'!$N$8:$Q$13,4,FALSE)),IF(VLOOKUP($B38,'R4'!$M$8:$O$13,3,FALSE)="","",VLOOKUP($B38,'R4'!$M$8:$O$13,3,FALSE)))</f>
        <v>4.5</v>
      </c>
      <c r="H38" s="80">
        <f>IF(ISERROR(VLOOKUP($B38,'R5'!$M$8:$O$13,3,FALSE)),IF(VLOOKUP($B38,'R5'!$N$8:$Q$13,4,FALSE)="","",VLOOKUP($B38,'R5'!$N$8:$Q$13,4,FALSE)),IF(VLOOKUP($B38,'R5'!$M$8:$O$13,3,FALSE)="","",VLOOKUP($B38,'R5'!$M$8:$O$13,3,FALSE)))</f>
        <v>2.5</v>
      </c>
      <c r="I38" s="80">
        <f>IF(ISERROR(VLOOKUP($B38,'R6'!$M$8:$O$13,3,FALSE)),IF(VLOOKUP($B38,'R6'!$N$8:$Q$13,4,FALSE)="","",VLOOKUP($B38,'R6'!$N$8:$Q$13,4,FALSE)),IF(VLOOKUP($B38,'R6'!$M$8:$O$13,3,FALSE)="","",VLOOKUP($B38,'R6'!$M$8:$O$13,3,FALSE)))</f>
        <v>3.5</v>
      </c>
      <c r="J38" s="80">
        <f>IF(ISERROR(VLOOKUP($B38,'R7'!$M$8:$O$13,3,FALSE)),IF(VLOOKUP($B38,'R7'!$N$8:$Q$13,4,FALSE)="","",VLOOKUP($B38,'R7'!$N$8:$Q$13,4,FALSE)),IF(VLOOKUP($B38,'R7'!$M$8:$O$13,3,FALSE)="","",VLOOKUP($B38,'R7'!$M$8:$O$13,3,FALSE)))</f>
        <v>1.5</v>
      </c>
      <c r="K38" s="80" t="str">
        <f>IF(ISERROR(VLOOKUP($B38,'R8'!$M$8:$O$13,3,FALSE)),IF(VLOOKUP($B38,'R8'!$N$8:$Q$13,4,FALSE)="","",VLOOKUP($B38,'R8'!$N$8:$Q$13,4,FALSE)),IF(VLOOKUP($B38,'R8'!$M$8:$O$13,3,FALSE)="","",VLOOKUP($B38,'R8'!$M$8:$O$13,3,FALSE)))</f>
        <v/>
      </c>
      <c r="L38" s="80">
        <f>IF(ISERROR(VLOOKUP($B38,'R9'!$M$8:$O$13,3,FALSE)),IF(VLOOKUP($B38,'R9'!$N$8:$Q$13,4,FALSE)="","",VLOOKUP($B38,'R9'!$N$8:$Q$13,4,FALSE)),IF(VLOOKUP($B38,'R9'!$M$8:$O$13,3,FALSE)="","",VLOOKUP($B38,'R9'!$M$8:$O$13,3,FALSE)))</f>
        <v>5</v>
      </c>
      <c r="M38" s="80">
        <f>IF(ISERROR(VLOOKUP($B38,'R10'!$M$8:$O$13,3,FALSE)),IF(VLOOKUP($B38,'R10'!$N$8:$Q$13,4,FALSE)="","",VLOOKUP($B38,'R10'!$N$8:$Q$13,4,FALSE)),IF(VLOOKUP($B38,'R10'!$M$8:$O$13,3,FALSE)="","",VLOOKUP($B38,'R10'!$M$8:$O$13,3,FALSE)))</f>
        <v>3</v>
      </c>
      <c r="O38" s="80">
        <f>IF(C38="","",IF(C38&gt;C41,1,IF(C38=C41,0.5,0)))</f>
        <v>1</v>
      </c>
      <c r="P38" s="80">
        <f>IF(D38="","",IF(D38&gt;D42,1,IF(D38=D42,0.5,0)))</f>
        <v>1</v>
      </c>
      <c r="Q38" s="80">
        <f>IF(E38="","",IF(E38&gt;E43,1,IF(E38=E43,0.5,0)))</f>
        <v>0</v>
      </c>
      <c r="R38" s="80">
        <f>IF(F38="","",IF(F38&gt;F44,1,IF(F38=F44,0.5,0)))</f>
        <v>0</v>
      </c>
      <c r="S38" s="80">
        <f>IF(G38="","",IF(G38&gt;G34,1,IF(G38=G34,0.5,0)))</f>
        <v>1</v>
      </c>
      <c r="T38" s="80">
        <f>IF(H38="","",IF(H38&gt;H35,1,IF(H38=H35,0.5,0)))</f>
        <v>0</v>
      </c>
      <c r="U38" s="80">
        <f>IF(I38="","",IF(I38&gt;I36,1,IF(I38=I36,0.5,0)))</f>
        <v>0</v>
      </c>
      <c r="V38" s="80">
        <f>IF(J38="","",IF(J38&gt;J37,1,IF(J38=J37,0.5,0)))</f>
        <v>0</v>
      </c>
      <c r="W38" s="80" t="str">
        <f>IF(K38="","",IF(K38&gt;K45,1,IF(K38=K45,0.5,0)))</f>
        <v/>
      </c>
      <c r="X38" s="80">
        <f>IF(L38="","",IF(L38&gt;L39,1,IF(L38=L39,0.5,0)))</f>
        <v>1</v>
      </c>
      <c r="Y38" s="80">
        <f>IF(M38="","",IF(M38&gt;M40,1,IF(M38=M40,0.5,0)))</f>
        <v>0</v>
      </c>
      <c r="AC38" s="82"/>
    </row>
    <row r="39" spans="1:29" ht="15" customHeight="1" x14ac:dyDescent="0.3">
      <c r="A39" s="1">
        <v>6</v>
      </c>
      <c r="B39" s="83" t="s">
        <v>189</v>
      </c>
      <c r="C39" s="80">
        <f>IF(ISERROR(VLOOKUP($B39,'R11'!$M$8:$O$13,3,FALSE)),IF(VLOOKUP($B39,'R11'!$N$8:$Q$13,4,FALSE)="","",VLOOKUP($B39,'R11'!$N$8:$Q$13,4,FALSE)),IF(VLOOKUP($B39,'R11'!$M$8:$O$13,3,FALSE)="","",VLOOKUP($B39,'R11'!$M$8:$O$13,3,FALSE)))</f>
        <v>4</v>
      </c>
      <c r="D39" s="80">
        <f>IF(ISERROR(VLOOKUP($B39,'R1'!$M$8:$O$13,3,FALSE)),IF(VLOOKUP($B39,'R1'!$N$8:$Q$13,4,FALSE)="","",VLOOKUP($B39,'R1'!$N$8:$Q$13,4,FALSE)),IF(VLOOKUP($B39,'R1'!$M$8:$O$13,3,FALSE)="","",VLOOKUP($B39,'R1'!$M$8:$O$13,3,FALSE)))</f>
        <v>4.5</v>
      </c>
      <c r="E39" s="80">
        <f>IF(ISERROR(VLOOKUP($B39,'R2'!$M$8:$O$13,3,FALSE)),IF(VLOOKUP($B39,'R2'!$N$8:$Q$13,4,FALSE)="","",VLOOKUP($B39,'R2'!$N$8:$Q$13,4,FALSE)),IF(VLOOKUP($B39,'R2'!$M$8:$O$13,3,FALSE)="","",VLOOKUP($B39,'R2'!$M$8:$O$13,3,FALSE)))</f>
        <v>6</v>
      </c>
      <c r="F39" s="80">
        <f>IF(ISERROR(VLOOKUP($B39,'R3'!$M$8:$O$13,3,FALSE)),IF(VLOOKUP($B39,'R3'!$N$8:$Q$13,4,FALSE)="","",VLOOKUP($B39,'R3'!$N$8:$Q$13,4,FALSE)),IF(VLOOKUP($B39,'R3'!$M$8:$O$13,3,FALSE)="","",VLOOKUP($B39,'R3'!$M$8:$O$13,3,FALSE)))</f>
        <v>3</v>
      </c>
      <c r="G39" s="80">
        <f>IF(ISERROR(VLOOKUP($B39,'R4'!$M$8:$O$13,3,FALSE)),IF(VLOOKUP($B39,'R4'!$N$8:$Q$13,4,FALSE)="","",VLOOKUP($B39,'R4'!$N$8:$Q$13,4,FALSE)),IF(VLOOKUP($B39,'R4'!$M$8:$O$13,3,FALSE)="","",VLOOKUP($B39,'R4'!$M$8:$O$13,3,FALSE)))</f>
        <v>2.5</v>
      </c>
      <c r="H39" s="80">
        <f>IF(ISERROR(VLOOKUP($B39,'R5'!$M$8:$O$13,3,FALSE)),IF(VLOOKUP($B39,'R5'!$N$8:$Q$13,4,FALSE)="","",VLOOKUP($B39,'R5'!$N$8:$Q$13,4,FALSE)),IF(VLOOKUP($B39,'R5'!$M$8:$O$13,3,FALSE)="","",VLOOKUP($B39,'R5'!$M$8:$O$13,3,FALSE)))</f>
        <v>5</v>
      </c>
      <c r="I39" s="80">
        <f>IF(ISERROR(VLOOKUP($B39,'R6'!$M$8:$O$13,3,FALSE)),IF(VLOOKUP($B39,'R6'!$N$8:$Q$13,4,FALSE)="","",VLOOKUP($B39,'R6'!$N$8:$Q$13,4,FALSE)),IF(VLOOKUP($B39,'R6'!$M$8:$O$13,3,FALSE)="","",VLOOKUP($B39,'R6'!$M$8:$O$13,3,FALSE)))</f>
        <v>5.5</v>
      </c>
      <c r="J39" s="80">
        <f>IF(ISERROR(VLOOKUP($B39,'R7'!$M$8:$O$13,3,FALSE)),IF(VLOOKUP($B39,'R7'!$N$8:$Q$13,4,FALSE)="","",VLOOKUP($B39,'R7'!$N$8:$Q$13,4,FALSE)),IF(VLOOKUP($B39,'R7'!$M$8:$O$13,3,FALSE)="","",VLOOKUP($B39,'R7'!$M$8:$O$13,3,FALSE)))</f>
        <v>2</v>
      </c>
      <c r="K39" s="80">
        <f>IF(ISERROR(VLOOKUP($B39,'R8'!$M$8:$O$13,3,FALSE)),IF(VLOOKUP($B39,'R8'!$N$8:$Q$13,4,FALSE)="","",VLOOKUP($B39,'R8'!$N$8:$Q$13,4,FALSE)),IF(VLOOKUP($B39,'R8'!$M$8:$O$13,3,FALSE)="","",VLOOKUP($B39,'R8'!$M$8:$O$13,3,FALSE)))</f>
        <v>4.5</v>
      </c>
      <c r="L39" s="80">
        <f>IF(ISERROR(VLOOKUP($B39,'R9'!$M$8:$O$13,3,FALSE)),IF(VLOOKUP($B39,'R9'!$N$8:$Q$13,4,FALSE)="","",VLOOKUP($B39,'R9'!$N$8:$Q$13,4,FALSE)),IF(VLOOKUP($B39,'R9'!$M$8:$O$13,3,FALSE)="","",VLOOKUP($B39,'R9'!$M$8:$O$13,3,FALSE)))</f>
        <v>3</v>
      </c>
      <c r="M39" s="80" t="str">
        <f>IF(ISERROR(VLOOKUP($B39,'R10'!$M$8:$O$13,3,FALSE)),IF(VLOOKUP($B39,'R10'!$N$8:$Q$13,4,FALSE)="","",VLOOKUP($B39,'R10'!$N$8:$Q$13,4,FALSE)),IF(VLOOKUP($B39,'R10'!$M$8:$O$13,3,FALSE)="","",VLOOKUP($B39,'R10'!$M$8:$O$13,3,FALSE)))</f>
        <v/>
      </c>
      <c r="O39" s="80">
        <f>IF(C39="","",IF(C39&gt;C40,1,IF(C39=C40,0.5,0)))</f>
        <v>0.5</v>
      </c>
      <c r="P39" s="80">
        <f>IF(D39="","",IF(D39&gt;D41,1,IF(D39=D41,0.5,0)))</f>
        <v>1</v>
      </c>
      <c r="Q39" s="80">
        <f>IF(E39="","",IF(E39&gt;E42,1,IF(E39=E42,0.5,0)))</f>
        <v>1</v>
      </c>
      <c r="R39" s="80">
        <f>IF(F39="","",IF(F39&gt;F43,1,IF(F39=F43,0.5,0)))</f>
        <v>0</v>
      </c>
      <c r="S39" s="80">
        <f>IF(G39="","",IF(G39&gt;G44,1,IF(G39=G44,0.5,0)))</f>
        <v>0</v>
      </c>
      <c r="T39" s="80">
        <f>IF(H39="","",IF(H39&gt;H34,1,IF(H39=H34,0.5,0)))</f>
        <v>1</v>
      </c>
      <c r="U39" s="80">
        <f>IF(I39="","",IF(I39&gt;I35,1,IF(I39=I35,0.5,0)))</f>
        <v>1</v>
      </c>
      <c r="V39" s="80">
        <f>IF(J39="","",IF(J39&gt;J36,1,IF(J39=J36,0.5,0)))</f>
        <v>0</v>
      </c>
      <c r="W39" s="80">
        <f>IF(K39="","",IF(K39&gt;K37,1,IF(K39=K37,0.5,0)))</f>
        <v>1</v>
      </c>
      <c r="X39" s="80">
        <f>IF(L39="","",IF(L39&gt;L38,1,IF(L39=L38,0.5,0)))</f>
        <v>0</v>
      </c>
      <c r="Y39" s="80" t="str">
        <f>IF(M39="","",IF(M39&gt;M45,1,IF(M39=M45,0.5,0)))</f>
        <v/>
      </c>
      <c r="AC39" s="82"/>
    </row>
    <row r="40" spans="1:29" ht="15" customHeight="1" x14ac:dyDescent="0.3">
      <c r="A40" s="1">
        <v>7</v>
      </c>
      <c r="B40" s="83" t="s">
        <v>190</v>
      </c>
      <c r="C40" s="80">
        <f>IF(ISERROR(VLOOKUP($B40,'R11'!$M$8:$O$13,3,FALSE)),IF(VLOOKUP($B40,'R11'!$N$8:$Q$13,4,FALSE)="","",VLOOKUP($B40,'R11'!$N$8:$Q$13,4,FALSE)),IF(VLOOKUP($B40,'R11'!$M$8:$O$13,3,FALSE)="","",VLOOKUP($B40,'R11'!$M$8:$O$13,3,FALSE)))</f>
        <v>4</v>
      </c>
      <c r="D40" s="80" t="str">
        <f>IF(ISERROR(VLOOKUP($B40,'R1'!$M$8:$O$13,3,FALSE)),IF(VLOOKUP($B40,'R1'!$N$8:$Q$13,4,FALSE)="","",VLOOKUP($B40,'R1'!$N$8:$Q$13,4,FALSE)),IF(VLOOKUP($B40,'R1'!$M$8:$O$13,3,FALSE)="","",VLOOKUP($B40,'R1'!$M$8:$O$13,3,FALSE)))</f>
        <v/>
      </c>
      <c r="E40" s="80">
        <f>IF(ISERROR(VLOOKUP($B40,'R2'!$M$8:$O$13,3,FALSE)),IF(VLOOKUP($B40,'R2'!$N$8:$Q$13,4,FALSE)="","",VLOOKUP($B40,'R2'!$N$8:$Q$13,4,FALSE)),IF(VLOOKUP($B40,'R2'!$M$8:$O$13,3,FALSE)="","",VLOOKUP($B40,'R2'!$M$8:$O$13,3,FALSE)))</f>
        <v>6</v>
      </c>
      <c r="F40" s="80">
        <f>IF(ISERROR(VLOOKUP($B40,'R3'!$M$8:$O$13,3,FALSE)),IF(VLOOKUP($B40,'R3'!$N$8:$Q$13,4,FALSE)="","",VLOOKUP($B40,'R3'!$N$8:$Q$13,4,FALSE)),IF(VLOOKUP($B40,'R3'!$M$8:$O$13,3,FALSE)="","",VLOOKUP($B40,'R3'!$M$8:$O$13,3,FALSE)))</f>
        <v>3.5</v>
      </c>
      <c r="G40" s="80">
        <f>IF(ISERROR(VLOOKUP($B40,'R4'!$M$8:$O$13,3,FALSE)),IF(VLOOKUP($B40,'R4'!$N$8:$Q$13,4,FALSE)="","",VLOOKUP($B40,'R4'!$N$8:$Q$13,4,FALSE)),IF(VLOOKUP($B40,'R4'!$M$8:$O$13,3,FALSE)="","",VLOOKUP($B40,'R4'!$M$8:$O$13,3,FALSE)))</f>
        <v>4</v>
      </c>
      <c r="H40" s="80">
        <f>IF(ISERROR(VLOOKUP($B40,'R5'!$M$8:$O$13,3,FALSE)),IF(VLOOKUP($B40,'R5'!$N$8:$Q$13,4,FALSE)="","",VLOOKUP($B40,'R5'!$N$8:$Q$13,4,FALSE)),IF(VLOOKUP($B40,'R5'!$M$8:$O$13,3,FALSE)="","",VLOOKUP($B40,'R5'!$M$8:$O$13,3,FALSE)))</f>
        <v>4.5</v>
      </c>
      <c r="I40" s="80">
        <f>IF(ISERROR(VLOOKUP($B40,'R6'!$M$8:$O$13,3,FALSE)),IF(VLOOKUP($B40,'R6'!$N$8:$Q$13,4,FALSE)="","",VLOOKUP($B40,'R6'!$N$8:$Q$13,4,FALSE)),IF(VLOOKUP($B40,'R6'!$M$8:$O$13,3,FALSE)="","",VLOOKUP($B40,'R6'!$M$8:$O$13,3,FALSE)))</f>
        <v>5</v>
      </c>
      <c r="J40" s="80">
        <f>IF(ISERROR(VLOOKUP($B40,'R7'!$M$8:$O$13,3,FALSE)),IF(VLOOKUP($B40,'R7'!$N$8:$Q$13,4,FALSE)="","",VLOOKUP($B40,'R7'!$N$8:$Q$13,4,FALSE)),IF(VLOOKUP($B40,'R7'!$M$8:$O$13,3,FALSE)="","",VLOOKUP($B40,'R7'!$M$8:$O$13,3,FALSE)))</f>
        <v>4.5</v>
      </c>
      <c r="K40" s="80">
        <f>IF(ISERROR(VLOOKUP($B40,'R8'!$M$8:$O$13,3,FALSE)),IF(VLOOKUP($B40,'R8'!$N$8:$Q$13,4,FALSE)="","",VLOOKUP($B40,'R8'!$N$8:$Q$13,4,FALSE)),IF(VLOOKUP($B40,'R8'!$M$8:$O$13,3,FALSE)="","",VLOOKUP($B40,'R8'!$M$8:$O$13,3,FALSE)))</f>
        <v>5</v>
      </c>
      <c r="L40" s="80">
        <f>IF(ISERROR(VLOOKUP($B40,'R9'!$M$8:$O$13,3,FALSE)),IF(VLOOKUP($B40,'R9'!$N$8:$Q$13,4,FALSE)="","",VLOOKUP($B40,'R9'!$N$8:$Q$13,4,FALSE)),IF(VLOOKUP($B40,'R9'!$M$8:$O$13,3,FALSE)="","",VLOOKUP($B40,'R9'!$M$8:$O$13,3,FALSE)))</f>
        <v>4.5</v>
      </c>
      <c r="M40" s="80">
        <f>IF(ISERROR(VLOOKUP($B40,'R10'!$M$8:$O$13,3,FALSE)),IF(VLOOKUP($B40,'R10'!$N$8:$Q$13,4,FALSE)="","",VLOOKUP($B40,'R10'!$N$8:$Q$13,4,FALSE)),IF(VLOOKUP($B40,'R10'!$M$8:$O$13,3,FALSE)="","",VLOOKUP($B40,'R10'!$M$8:$O$13,3,FALSE)))</f>
        <v>5</v>
      </c>
      <c r="O40" s="80">
        <f>IF(C40="","",IF(C40&gt;C39,1,IF(C40=C39,0.5,0)))</f>
        <v>0.5</v>
      </c>
      <c r="P40" s="80" t="str">
        <f>IF(D40="","",IF(D40&gt;D45,1,IF(D40=D45,0.5,0)))</f>
        <v/>
      </c>
      <c r="Q40" s="80">
        <f>IF(E40="","",IF(E40&gt;E41,1,IF(E40=E41,0.5,0)))</f>
        <v>1</v>
      </c>
      <c r="R40" s="80">
        <f>IF(F40="","",IF(F40&gt;F42,1,IF(F40=F42,0.5,0)))</f>
        <v>0</v>
      </c>
      <c r="S40" s="80">
        <f>IF(G40="","",IF(G40&gt;G43,1,IF(G40=G43,0.5,0)))</f>
        <v>0.5</v>
      </c>
      <c r="T40" s="80">
        <f>IF(H40="","",IF(H40&gt;H44,1,IF(H40=H44,0.5,0)))</f>
        <v>1</v>
      </c>
      <c r="U40" s="80">
        <f>IF(I40="","",IF(I40&gt;I34,1,IF(I40=I34,0.5,0)))</f>
        <v>1</v>
      </c>
      <c r="V40" s="80">
        <f>IF(J40="","",IF(J40&gt;J35,1,IF(J40=J35,0.5,0)))</f>
        <v>1</v>
      </c>
      <c r="W40" s="80">
        <f>IF(K40="","",IF(K40&gt;K36,1,IF(K40=K36,0.5,0)))</f>
        <v>1</v>
      </c>
      <c r="X40" s="80">
        <f>IF(L40="","",IF(L40&gt;L37,1,IF(L40=L37,0.5,0)))</f>
        <v>1</v>
      </c>
      <c r="Y40" s="80">
        <f>IF(M40="","",IF(M40&gt;M38,1,IF(M40=M38,0.5,0)))</f>
        <v>1</v>
      </c>
      <c r="AC40" s="82"/>
    </row>
    <row r="41" spans="1:29" ht="15" customHeight="1" x14ac:dyDescent="0.3">
      <c r="A41" s="1">
        <v>8</v>
      </c>
      <c r="B41" s="83" t="s">
        <v>191</v>
      </c>
      <c r="C41" s="80">
        <f>IF(ISERROR(VLOOKUP($B41,'R11'!$M$8:$O$13,3,FALSE)),IF(VLOOKUP($B41,'R11'!$N$8:$Q$13,4,FALSE)="","",VLOOKUP($B41,'R11'!$N$8:$Q$13,4,FALSE)),IF(VLOOKUP($B41,'R11'!$M$8:$O$13,3,FALSE)="","",VLOOKUP($B41,'R11'!$M$8:$O$13,3,FALSE)))</f>
        <v>2</v>
      </c>
      <c r="D41" s="80">
        <f>IF(ISERROR(VLOOKUP($B41,'R1'!$M$8:$O$13,3,FALSE)),IF(VLOOKUP($B41,'R1'!$N$8:$Q$13,4,FALSE)="","",VLOOKUP($B41,'R1'!$N$8:$Q$13,4,FALSE)),IF(VLOOKUP($B41,'R1'!$M$8:$O$13,3,FALSE)="","",VLOOKUP($B41,'R1'!$M$8:$O$13,3,FALSE)))</f>
        <v>3.5</v>
      </c>
      <c r="E41" s="80">
        <f>IF(ISERROR(VLOOKUP($B41,'R2'!$M$8:$O$13,3,FALSE)),IF(VLOOKUP($B41,'R2'!$N$8:$Q$13,4,FALSE)="","",VLOOKUP($B41,'R2'!$N$8:$Q$13,4,FALSE)),IF(VLOOKUP($B41,'R2'!$M$8:$O$13,3,FALSE)="","",VLOOKUP($B41,'R2'!$M$8:$O$13,3,FALSE)))</f>
        <v>2</v>
      </c>
      <c r="F41" s="80" t="str">
        <f>IF(ISERROR(VLOOKUP($B41,'R3'!$M$8:$O$13,3,FALSE)),IF(VLOOKUP($B41,'R3'!$N$8:$Q$13,4,FALSE)="","",VLOOKUP($B41,'R3'!$N$8:$Q$13,4,FALSE)),IF(VLOOKUP($B41,'R3'!$M$8:$O$13,3,FALSE)="","",VLOOKUP($B41,'R3'!$M$8:$O$13,3,FALSE)))</f>
        <v/>
      </c>
      <c r="G41" s="80">
        <f>IF(ISERROR(VLOOKUP($B41,'R4'!$M$8:$O$13,3,FALSE)),IF(VLOOKUP($B41,'R4'!$N$8:$Q$13,4,FALSE)="","",VLOOKUP($B41,'R4'!$N$8:$Q$13,4,FALSE)),IF(VLOOKUP($B41,'R4'!$M$8:$O$13,3,FALSE)="","",VLOOKUP($B41,'R4'!$M$8:$O$13,3,FALSE)))</f>
        <v>5.5</v>
      </c>
      <c r="H41" s="80">
        <f>IF(ISERROR(VLOOKUP($B41,'R5'!$M$8:$O$13,3,FALSE)),IF(VLOOKUP($B41,'R5'!$N$8:$Q$13,4,FALSE)="","",VLOOKUP($B41,'R5'!$N$8:$Q$13,4,FALSE)),IF(VLOOKUP($B41,'R5'!$M$8:$O$13,3,FALSE)="","",VLOOKUP($B41,'R5'!$M$8:$O$13,3,FALSE)))</f>
        <v>2</v>
      </c>
      <c r="I41" s="80">
        <f>IF(ISERROR(VLOOKUP($B41,'R6'!$M$8:$O$13,3,FALSE)),IF(VLOOKUP($B41,'R6'!$N$8:$Q$13,4,FALSE)="","",VLOOKUP($B41,'R6'!$N$8:$Q$13,4,FALSE)),IF(VLOOKUP($B41,'R6'!$M$8:$O$13,3,FALSE)="","",VLOOKUP($B41,'R6'!$M$8:$O$13,3,FALSE)))</f>
        <v>4.5</v>
      </c>
      <c r="J41" s="80">
        <f>IF(ISERROR(VLOOKUP($B41,'R7'!$M$8:$O$13,3,FALSE)),IF(VLOOKUP($B41,'R7'!$N$8:$Q$13,4,FALSE)="","",VLOOKUP($B41,'R7'!$N$8:$Q$13,4,FALSE)),IF(VLOOKUP($B41,'R7'!$M$8:$O$13,3,FALSE)="","",VLOOKUP($B41,'R7'!$M$8:$O$13,3,FALSE)))</f>
        <v>2.5</v>
      </c>
      <c r="K41" s="80">
        <f>IF(ISERROR(VLOOKUP($B41,'R8'!$M$8:$O$13,3,FALSE)),IF(VLOOKUP($B41,'R8'!$N$8:$Q$13,4,FALSE)="","",VLOOKUP($B41,'R8'!$N$8:$Q$13,4,FALSE)),IF(VLOOKUP($B41,'R8'!$M$8:$O$13,3,FALSE)="","",VLOOKUP($B41,'R8'!$M$8:$O$13,3,FALSE)))</f>
        <v>5.5</v>
      </c>
      <c r="L41" s="80">
        <f>IF(ISERROR(VLOOKUP($B41,'R9'!$M$8:$O$13,3,FALSE)),IF(VLOOKUP($B41,'R9'!$N$8:$Q$13,4,FALSE)="","",VLOOKUP($B41,'R9'!$N$8:$Q$13,4,FALSE)),IF(VLOOKUP($B41,'R9'!$M$8:$O$13,3,FALSE)="","",VLOOKUP($B41,'R9'!$M$8:$O$13,3,FALSE)))</f>
        <v>3</v>
      </c>
      <c r="M41" s="80">
        <f>IF(ISERROR(VLOOKUP($B41,'R10'!$M$8:$O$13,3,FALSE)),IF(VLOOKUP($B41,'R10'!$N$8:$Q$13,4,FALSE)="","",VLOOKUP($B41,'R10'!$N$8:$Q$13,4,FALSE)),IF(VLOOKUP($B41,'R10'!$M$8:$O$13,3,FALSE)="","",VLOOKUP($B41,'R10'!$M$8:$O$13,3,FALSE)))</f>
        <v>4.5</v>
      </c>
      <c r="O41" s="80">
        <f>IF(C41="","",IF(C41&gt;C38,1,IF(C41=C38,0.5,0)))</f>
        <v>0</v>
      </c>
      <c r="P41" s="80">
        <f>IF(D41="","",IF(D41&gt;D39,1,IF(D41=D39,0.5,0)))</f>
        <v>0</v>
      </c>
      <c r="Q41" s="80">
        <f>IF(E41="","",IF(E41&gt;E40,1,IF(E41=E40,0.5,0)))</f>
        <v>0</v>
      </c>
      <c r="R41" s="80" t="str">
        <f>IF(F41="","",IF(F41&gt;F45,1,IF(F41=F45,0.5,0)))</f>
        <v/>
      </c>
      <c r="S41" s="80">
        <f>IF(G41="","",IF(G41&gt;G42,1,IF(G41=G42,0.5,0)))</f>
        <v>1</v>
      </c>
      <c r="T41" s="80">
        <f>IF(H41="","",IF(H41&gt;H43,1,IF(H41=H43,0.5,0)))</f>
        <v>0</v>
      </c>
      <c r="U41" s="80">
        <f>IF(I41="","",IF(I41&gt;I44,1,IF(I41=I44,0.5,0)))</f>
        <v>1</v>
      </c>
      <c r="V41" s="80">
        <f>IF(J41="","",IF(J41&gt;J34,1,IF(J41=J34,0.5,0)))</f>
        <v>0</v>
      </c>
      <c r="W41" s="80">
        <f>IF(K41="","",IF(K41&gt;K35,1,IF(K41=K35,0.5,0)))</f>
        <v>1</v>
      </c>
      <c r="X41" s="80">
        <f>IF(L41="","",IF(L41&gt;L36,1,IF(L41=L36,0.5,0)))</f>
        <v>0</v>
      </c>
      <c r="Y41" s="80">
        <f>IF(M41="","",IF(M41&gt;M37,1,IF(M41=M37,0.5,0)))</f>
        <v>1</v>
      </c>
      <c r="AC41" s="82"/>
    </row>
    <row r="42" spans="1:29" ht="15" customHeight="1" x14ac:dyDescent="0.3">
      <c r="A42" s="1">
        <v>9</v>
      </c>
      <c r="B42" s="83" t="s">
        <v>192</v>
      </c>
      <c r="C42" s="80">
        <f>IF(ISERROR(VLOOKUP($B42,'R11'!$M$8:$O$13,3,FALSE)),IF(VLOOKUP($B42,'R11'!$N$8:$Q$13,4,FALSE)="","",VLOOKUP($B42,'R11'!$N$8:$Q$13,4,FALSE)),IF(VLOOKUP($B42,'R11'!$M$8:$O$13,3,FALSE)="","",VLOOKUP($B42,'R11'!$M$8:$O$13,3,FALSE)))</f>
        <v>6</v>
      </c>
      <c r="D42" s="80">
        <f>IF(ISERROR(VLOOKUP($B42,'R1'!$M$8:$O$13,3,FALSE)),IF(VLOOKUP($B42,'R1'!$N$8:$Q$13,4,FALSE)="","",VLOOKUP($B42,'R1'!$N$8:$Q$13,4,FALSE)),IF(VLOOKUP($B42,'R1'!$M$8:$O$13,3,FALSE)="","",VLOOKUP($B42,'R1'!$M$8:$O$13,3,FALSE)))</f>
        <v>2.5</v>
      </c>
      <c r="E42" s="80">
        <f>IF(ISERROR(VLOOKUP($B42,'R2'!$M$8:$O$13,3,FALSE)),IF(VLOOKUP($B42,'R2'!$N$8:$Q$13,4,FALSE)="","",VLOOKUP($B42,'R2'!$N$8:$Q$13,4,FALSE)),IF(VLOOKUP($B42,'R2'!$M$8:$O$13,3,FALSE)="","",VLOOKUP($B42,'R2'!$M$8:$O$13,3,FALSE)))</f>
        <v>2</v>
      </c>
      <c r="F42" s="80">
        <f>IF(ISERROR(VLOOKUP($B42,'R3'!$M$8:$O$13,3,FALSE)),IF(VLOOKUP($B42,'R3'!$N$8:$Q$13,4,FALSE)="","",VLOOKUP($B42,'R3'!$N$8:$Q$13,4,FALSE)),IF(VLOOKUP($B42,'R3'!$M$8:$O$13,3,FALSE)="","",VLOOKUP($B42,'R3'!$M$8:$O$13,3,FALSE)))</f>
        <v>4.5</v>
      </c>
      <c r="G42" s="80">
        <f>IF(ISERROR(VLOOKUP($B42,'R4'!$M$8:$O$13,3,FALSE)),IF(VLOOKUP($B42,'R4'!$N$8:$Q$13,4,FALSE)="","",VLOOKUP($B42,'R4'!$N$8:$Q$13,4,FALSE)),IF(VLOOKUP($B42,'R4'!$M$8:$O$13,3,FALSE)="","",VLOOKUP($B42,'R4'!$M$8:$O$13,3,FALSE)))</f>
        <v>2.5</v>
      </c>
      <c r="H42" s="80" t="str">
        <f>IF(ISERROR(VLOOKUP($B42,'R5'!$M$8:$O$13,3,FALSE)),IF(VLOOKUP($B42,'R5'!$N$8:$Q$13,4,FALSE)="","",VLOOKUP($B42,'R5'!$N$8:$Q$13,4,FALSE)),IF(VLOOKUP($B42,'R5'!$M$8:$O$13,3,FALSE)="","",VLOOKUP($B42,'R5'!$M$8:$O$13,3,FALSE)))</f>
        <v/>
      </c>
      <c r="I42" s="80">
        <f>IF(ISERROR(VLOOKUP($B42,'R6'!$M$8:$O$13,3,FALSE)),IF(VLOOKUP($B42,'R6'!$N$8:$Q$13,4,FALSE)="","",VLOOKUP($B42,'R6'!$N$8:$Q$13,4,FALSE)),IF(VLOOKUP($B42,'R6'!$M$8:$O$13,3,FALSE)="","",VLOOKUP($B42,'R6'!$M$8:$O$13,3,FALSE)))</f>
        <v>4.5</v>
      </c>
      <c r="J42" s="80">
        <f>IF(ISERROR(VLOOKUP($B42,'R7'!$M$8:$O$13,3,FALSE)),IF(VLOOKUP($B42,'R7'!$N$8:$Q$13,4,FALSE)="","",VLOOKUP($B42,'R7'!$N$8:$Q$13,4,FALSE)),IF(VLOOKUP($B42,'R7'!$M$8:$O$13,3,FALSE)="","",VLOOKUP($B42,'R7'!$M$8:$O$13,3,FALSE)))</f>
        <v>1</v>
      </c>
      <c r="K42" s="80">
        <f>IF(ISERROR(VLOOKUP($B42,'R8'!$M$8:$O$13,3,FALSE)),IF(VLOOKUP($B42,'R8'!$N$8:$Q$13,4,FALSE)="","",VLOOKUP($B42,'R8'!$N$8:$Q$13,4,FALSE)),IF(VLOOKUP($B42,'R8'!$M$8:$O$13,3,FALSE)="","",VLOOKUP($B42,'R8'!$M$8:$O$13,3,FALSE)))</f>
        <v>4</v>
      </c>
      <c r="L42" s="80">
        <f>IF(ISERROR(VLOOKUP($B42,'R9'!$M$8:$O$13,3,FALSE)),IF(VLOOKUP($B42,'R9'!$N$8:$Q$13,4,FALSE)="","",VLOOKUP($B42,'R9'!$N$8:$Q$13,4,FALSE)),IF(VLOOKUP($B42,'R9'!$M$8:$O$13,3,FALSE)="","",VLOOKUP($B42,'R9'!$M$8:$O$13,3,FALSE)))</f>
        <v>5</v>
      </c>
      <c r="M42" s="80">
        <f>IF(ISERROR(VLOOKUP($B42,'R10'!$M$8:$O$13,3,FALSE)),IF(VLOOKUP($B42,'R10'!$N$8:$Q$13,4,FALSE)="","",VLOOKUP($B42,'R10'!$N$8:$Q$13,4,FALSE)),IF(VLOOKUP($B42,'R10'!$M$8:$O$13,3,FALSE)="","",VLOOKUP($B42,'R10'!$M$8:$O$13,3,FALSE)))</f>
        <v>3</v>
      </c>
      <c r="O42" s="80">
        <f>IF(C42="","",IF(C42&gt;C37,1,IF(C42=C37,0.5,0)))</f>
        <v>1</v>
      </c>
      <c r="P42" s="80">
        <f>IF(D42="","",IF(D42&gt;D38,1,IF(D42=D38,0.5,0)))</f>
        <v>0</v>
      </c>
      <c r="Q42" s="80">
        <f>IF(E42="","",IF(E42&gt;E39,1,IF(E42=E39,0.5,0)))</f>
        <v>0</v>
      </c>
      <c r="R42" s="80">
        <f>IF(F42="","",IF(F42&gt;F40,1,IF(F42=F40,0.5,0)))</f>
        <v>1</v>
      </c>
      <c r="S42" s="80">
        <f>IF(G42="","",IF(G42&gt;G41,1,IF(G42=G41,0.5,0)))</f>
        <v>0</v>
      </c>
      <c r="T42" s="80" t="str">
        <f>IF(H42="","",IF(H42&gt;H45,1,IF(H42=H45,0.5,0)))</f>
        <v/>
      </c>
      <c r="U42" s="80">
        <f>IF(I42="","",IF(I42&gt;I43,1,IF(I42=I43,0.5,0)))</f>
        <v>1</v>
      </c>
      <c r="V42" s="80">
        <f>IF(J42="","",IF(J42&gt;J44,1,IF(J42=J44,0.5,0)))</f>
        <v>0</v>
      </c>
      <c r="W42" s="80">
        <f>IF(K42="","",IF(K42&gt;K34,1,IF(K42=K34,0.5,0)))</f>
        <v>0.5</v>
      </c>
      <c r="X42" s="80">
        <f>IF(L42="","",IF(L42&gt;L35,1,IF(L42=L35,0.5,0)))</f>
        <v>1</v>
      </c>
      <c r="Y42" s="80">
        <f>IF(M42="","",IF(M42&gt;M36,1,IF(M42=M36,0.5,0)))</f>
        <v>0</v>
      </c>
      <c r="AC42" s="82"/>
    </row>
    <row r="43" spans="1:29" ht="15" customHeight="1" x14ac:dyDescent="0.3">
      <c r="A43" s="1">
        <v>10</v>
      </c>
      <c r="B43" s="83" t="s">
        <v>193</v>
      </c>
      <c r="C43" s="80">
        <f>IF(ISERROR(VLOOKUP($B43,'R11'!$M$8:$O$13,3,FALSE)),IF(VLOOKUP($B43,'R11'!$N$8:$Q$13,4,FALSE)="","",VLOOKUP($B43,'R11'!$N$8:$Q$13,4,FALSE)),IF(VLOOKUP($B43,'R11'!$M$8:$O$13,3,FALSE)="","",VLOOKUP($B43,'R11'!$M$8:$O$13,3,FALSE)))</f>
        <v>3.5</v>
      </c>
      <c r="D43" s="80">
        <f>IF(ISERROR(VLOOKUP($B43,'R1'!$M$8:$O$13,3,FALSE)),IF(VLOOKUP($B43,'R1'!$N$8:$Q$13,4,FALSE)="","",VLOOKUP($B43,'R1'!$N$8:$Q$13,4,FALSE)),IF(VLOOKUP($B43,'R1'!$M$8:$O$13,3,FALSE)="","",VLOOKUP($B43,'R1'!$M$8:$O$13,3,FALSE)))</f>
        <v>5</v>
      </c>
      <c r="E43" s="80">
        <f>IF(ISERROR(VLOOKUP($B43,'R2'!$M$8:$O$13,3,FALSE)),IF(VLOOKUP($B43,'R2'!$N$8:$Q$13,4,FALSE)="","",VLOOKUP($B43,'R2'!$N$8:$Q$13,4,FALSE)),IF(VLOOKUP($B43,'R2'!$M$8:$O$13,3,FALSE)="","",VLOOKUP($B43,'R2'!$M$8:$O$13,3,FALSE)))</f>
        <v>6</v>
      </c>
      <c r="F43" s="80">
        <f>IF(ISERROR(VLOOKUP($B43,'R3'!$M$8:$O$13,3,FALSE)),IF(VLOOKUP($B43,'R3'!$N$8:$Q$13,4,FALSE)="","",VLOOKUP($B43,'R3'!$N$8:$Q$13,4,FALSE)),IF(VLOOKUP($B43,'R3'!$M$8:$O$13,3,FALSE)="","",VLOOKUP($B43,'R3'!$M$8:$O$13,3,FALSE)))</f>
        <v>5</v>
      </c>
      <c r="G43" s="80">
        <f>IF(ISERROR(VLOOKUP($B43,'R4'!$M$8:$O$13,3,FALSE)),IF(VLOOKUP($B43,'R4'!$N$8:$Q$13,4,FALSE)="","",VLOOKUP($B43,'R4'!$N$8:$Q$13,4,FALSE)),IF(VLOOKUP($B43,'R4'!$M$8:$O$13,3,FALSE)="","",VLOOKUP($B43,'R4'!$M$8:$O$13,3,FALSE)))</f>
        <v>4</v>
      </c>
      <c r="H43" s="80">
        <f>IF(ISERROR(VLOOKUP($B43,'R5'!$M$8:$O$13,3,FALSE)),IF(VLOOKUP($B43,'R5'!$N$8:$Q$13,4,FALSE)="","",VLOOKUP($B43,'R5'!$N$8:$Q$13,4,FALSE)),IF(VLOOKUP($B43,'R5'!$M$8:$O$13,3,FALSE)="","",VLOOKUP($B43,'R5'!$M$8:$O$13,3,FALSE)))</f>
        <v>6</v>
      </c>
      <c r="I43" s="80">
        <f>IF(ISERROR(VLOOKUP($B43,'R6'!$M$8:$O$13,3,FALSE)),IF(VLOOKUP($B43,'R6'!$N$8:$Q$13,4,FALSE)="","",VLOOKUP($B43,'R6'!$N$8:$Q$13,4,FALSE)),IF(VLOOKUP($B43,'R6'!$M$8:$O$13,3,FALSE)="","",VLOOKUP($B43,'R6'!$M$8:$O$13,3,FALSE)))</f>
        <v>3.5</v>
      </c>
      <c r="J43" s="80" t="str">
        <f>IF(ISERROR(VLOOKUP($B43,'R7'!$M$8:$O$13,3,FALSE)),IF(VLOOKUP($B43,'R7'!$N$8:$Q$13,4,FALSE)="","",VLOOKUP($B43,'R7'!$N$8:$Q$13,4,FALSE)),IF(VLOOKUP($B43,'R7'!$M$8:$O$13,3,FALSE)="","",VLOOKUP($B43,'R7'!$M$8:$O$13,3,FALSE)))</f>
        <v/>
      </c>
      <c r="K43" s="80">
        <f>IF(ISERROR(VLOOKUP($B43,'R8'!$M$8:$O$13,3,FALSE)),IF(VLOOKUP($B43,'R8'!$N$8:$Q$13,4,FALSE)="","",VLOOKUP($B43,'R8'!$N$8:$Q$13,4,FALSE)),IF(VLOOKUP($B43,'R8'!$M$8:$O$13,3,FALSE)="","",VLOOKUP($B43,'R8'!$M$8:$O$13,3,FALSE)))</f>
        <v>2.5</v>
      </c>
      <c r="L43" s="80">
        <f>IF(ISERROR(VLOOKUP($B43,'R9'!$M$8:$O$13,3,FALSE)),IF(VLOOKUP($B43,'R9'!$N$8:$Q$13,4,FALSE)="","",VLOOKUP($B43,'R9'!$N$8:$Q$13,4,FALSE)),IF(VLOOKUP($B43,'R9'!$M$8:$O$13,3,FALSE)="","",VLOOKUP($B43,'R9'!$M$8:$O$13,3,FALSE)))</f>
        <v>7</v>
      </c>
      <c r="M43" s="80">
        <f>IF(ISERROR(VLOOKUP($B43,'R10'!$M$8:$O$13,3,FALSE)),IF(VLOOKUP($B43,'R10'!$N$8:$Q$13,4,FALSE)="","",VLOOKUP($B43,'R10'!$N$8:$Q$13,4,FALSE)),IF(VLOOKUP($B43,'R10'!$M$8:$O$13,3,FALSE)="","",VLOOKUP($B43,'R10'!$M$8:$O$13,3,FALSE)))</f>
        <v>5.5</v>
      </c>
      <c r="O43" s="80">
        <f>IF(C43="","",IF(C43&gt;C36,1,IF(C43=C36,0.5,0)))</f>
        <v>0</v>
      </c>
      <c r="P43" s="80">
        <f>IF(D43="","",IF(D43&gt;D37,1,IF(D43=D37,0.5,0)))</f>
        <v>1</v>
      </c>
      <c r="Q43" s="80">
        <f>IF(E43="","",IF(E43&gt;E38,1,IF(E43=E38,0.5,0)))</f>
        <v>1</v>
      </c>
      <c r="R43" s="80">
        <f>IF(F43="","",IF(F43&gt;F39,1,IF(F43=F39,0.5,0)))</f>
        <v>1</v>
      </c>
      <c r="S43" s="80">
        <f>IF(G43="","",IF(G43&gt;G40,1,IF(G43=G40,0.5,0)))</f>
        <v>0.5</v>
      </c>
      <c r="T43" s="80">
        <f>IF(H43="","",IF(H43&gt;H41,1,IF(H43=H41,0.5,0)))</f>
        <v>1</v>
      </c>
      <c r="U43" s="80">
        <f>IF(I43="","",IF(I43&gt;I42,1,IF(I43=I42,0.5,0)))</f>
        <v>0</v>
      </c>
      <c r="V43" s="80" t="str">
        <f>IF(J43="","",IF(J43&gt;J45,1,IF(J43=J45,0.5,0)))</f>
        <v/>
      </c>
      <c r="W43" s="80">
        <f>IF(K43="","",IF(K43&gt;K44,1,IF(K43=K44,0.5,0)))</f>
        <v>0</v>
      </c>
      <c r="X43" s="80">
        <f>IF(L43="","",IF(L43&gt;L34,1,IF(L43=L34,0.5,0)))</f>
        <v>1</v>
      </c>
      <c r="Y43" s="80">
        <f>IF(M43="","",IF(M43&gt;M35,1,IF(M43=M35,0.5,0)))</f>
        <v>1</v>
      </c>
      <c r="AC43" s="82"/>
    </row>
    <row r="44" spans="1:29" ht="15" customHeight="1" x14ac:dyDescent="0.3">
      <c r="A44" s="1">
        <v>11</v>
      </c>
      <c r="B44" s="83" t="s">
        <v>194</v>
      </c>
      <c r="C44" s="80">
        <f>IF(ISERROR(VLOOKUP($B44,'R11'!$M$8:$O$13,3,FALSE)),IF(VLOOKUP($B44,'R11'!$N$8:$Q$13,4,FALSE)="","",VLOOKUP($B44,'R11'!$N$8:$Q$13,4,FALSE)),IF(VLOOKUP($B44,'R11'!$M$8:$O$13,3,FALSE)="","",VLOOKUP($B44,'R11'!$M$8:$O$13,3,FALSE)))</f>
        <v>6</v>
      </c>
      <c r="D44" s="80">
        <f>IF(ISERROR(VLOOKUP($B44,'R1'!$M$8:$O$13,3,FALSE)),IF(VLOOKUP($B44,'R1'!$N$8:$Q$13,4,FALSE)="","",VLOOKUP($B44,'R1'!$N$8:$Q$13,4,FALSE)),IF(VLOOKUP($B44,'R1'!$M$8:$O$13,3,FALSE)="","",VLOOKUP($B44,'R1'!$M$8:$O$13,3,FALSE)))</f>
        <v>4</v>
      </c>
      <c r="E44" s="80">
        <f>IF(ISERROR(VLOOKUP($B44,'R2'!$M$8:$O$13,3,FALSE)),IF(VLOOKUP($B44,'R2'!$N$8:$Q$13,4,FALSE)="","",VLOOKUP($B44,'R2'!$N$8:$Q$13,4,FALSE)),IF(VLOOKUP($B44,'R2'!$M$8:$O$13,3,FALSE)="","",VLOOKUP($B44,'R2'!$M$8:$O$13,3,FALSE)))</f>
        <v>4.5</v>
      </c>
      <c r="F44" s="80">
        <f>IF(ISERROR(VLOOKUP($B44,'R3'!$M$8:$O$13,3,FALSE)),IF(VLOOKUP($B44,'R3'!$N$8:$Q$13,4,FALSE)="","",VLOOKUP($B44,'R3'!$N$8:$Q$13,4,FALSE)),IF(VLOOKUP($B44,'R3'!$M$8:$O$13,3,FALSE)="","",VLOOKUP($B44,'R3'!$M$8:$O$13,3,FALSE)))</f>
        <v>5.5</v>
      </c>
      <c r="G44" s="80">
        <f>IF(ISERROR(VLOOKUP($B44,'R4'!$M$8:$O$13,3,FALSE)),IF(VLOOKUP($B44,'R4'!$N$8:$Q$13,4,FALSE)="","",VLOOKUP($B44,'R4'!$N$8:$Q$13,4,FALSE)),IF(VLOOKUP($B44,'R4'!$M$8:$O$13,3,FALSE)="","",VLOOKUP($B44,'R4'!$M$8:$O$13,3,FALSE)))</f>
        <v>5.5</v>
      </c>
      <c r="H44" s="80">
        <f>IF(ISERROR(VLOOKUP($B44,'R5'!$M$8:$O$13,3,FALSE)),IF(VLOOKUP($B44,'R5'!$N$8:$Q$13,4,FALSE)="","",VLOOKUP($B44,'R5'!$N$8:$Q$13,4,FALSE)),IF(VLOOKUP($B44,'R5'!$M$8:$O$13,3,FALSE)="","",VLOOKUP($B44,'R5'!$M$8:$O$13,3,FALSE)))</f>
        <v>3.5</v>
      </c>
      <c r="I44" s="80">
        <f>IF(ISERROR(VLOOKUP($B44,'R6'!$M$8:$O$13,3,FALSE)),IF(VLOOKUP($B44,'R6'!$N$8:$Q$13,4,FALSE)="","",VLOOKUP($B44,'R6'!$N$8:$Q$13,4,FALSE)),IF(VLOOKUP($B44,'R6'!$M$8:$O$13,3,FALSE)="","",VLOOKUP($B44,'R6'!$M$8:$O$13,3,FALSE)))</f>
        <v>3.5</v>
      </c>
      <c r="J44" s="80">
        <f>IF(ISERROR(VLOOKUP($B44,'R7'!$M$8:$O$13,3,FALSE)),IF(VLOOKUP($B44,'R7'!$N$8:$Q$13,4,FALSE)="","",VLOOKUP($B44,'R7'!$N$8:$Q$13,4,FALSE)),IF(VLOOKUP($B44,'R7'!$M$8:$O$13,3,FALSE)="","",VLOOKUP($B44,'R7'!$M$8:$O$13,3,FALSE)))</f>
        <v>7</v>
      </c>
      <c r="K44" s="80">
        <f>IF(ISERROR(VLOOKUP($B44,'R8'!$M$8:$O$13,3,FALSE)),IF(VLOOKUP($B44,'R8'!$N$8:$Q$13,4,FALSE)="","",VLOOKUP($B44,'R8'!$N$8:$Q$13,4,FALSE)),IF(VLOOKUP($B44,'R8'!$M$8:$O$13,3,FALSE)="","",VLOOKUP($B44,'R8'!$M$8:$O$13,3,FALSE)))</f>
        <v>5.5</v>
      </c>
      <c r="L44" s="80" t="str">
        <f>IF(ISERROR(VLOOKUP($B44,'R9'!$M$8:$O$13,3,FALSE)),IF(VLOOKUP($B44,'R9'!$N$8:$Q$13,4,FALSE)="","",VLOOKUP($B44,'R9'!$N$8:$Q$13,4,FALSE)),IF(VLOOKUP($B44,'R9'!$M$8:$O$13,3,FALSE)="","",VLOOKUP($B44,'R9'!$M$8:$O$13,3,FALSE)))</f>
        <v/>
      </c>
      <c r="M44" s="80">
        <f>IF(ISERROR(VLOOKUP($B44,'R10'!$M$8:$O$13,3,FALSE)),IF(VLOOKUP($B44,'R10'!$N$8:$Q$13,4,FALSE)="","",VLOOKUP($B44,'R10'!$N$8:$Q$13,4,FALSE)),IF(VLOOKUP($B44,'R10'!$M$8:$O$13,3,FALSE)="","",VLOOKUP($B44,'R10'!$M$8:$O$13,3,FALSE)))</f>
        <v>6</v>
      </c>
      <c r="O44" s="80">
        <f>IF(C44="","",IF(C44&gt;C35,1,IF(C44=C35,0.5,0)))</f>
        <v>1</v>
      </c>
      <c r="P44" s="80">
        <f>IF(D44="","",IF(D44&gt;D36,1,IF(D44=D36,0.5,0)))</f>
        <v>0.5</v>
      </c>
      <c r="Q44" s="80">
        <f>IF(E44="","",IF(E44&gt;E37,1,IF(E44=E37,0.5,0)))</f>
        <v>1</v>
      </c>
      <c r="R44" s="80">
        <f>IF(F44="","",IF(F44&gt;F38,1,IF(F44=F38,0.5,0)))</f>
        <v>1</v>
      </c>
      <c r="S44" s="80">
        <f>IF(G44="","",IF(G44&gt;G39,1,IF(G44=G39,0.5,0)))</f>
        <v>1</v>
      </c>
      <c r="T44" s="80">
        <f>IF(H44="","",IF(H44&gt;H40,1,IF(H44=H40,0.5,0)))</f>
        <v>0</v>
      </c>
      <c r="U44" s="80">
        <f>IF(I44="","",IF(I44&gt;I41,1,IF(I44=I41,0.5,0)))</f>
        <v>0</v>
      </c>
      <c r="V44" s="80">
        <f>IF(J44="","",IF(J44&gt;J42,1,IF(J44=J42,0.5,0)))</f>
        <v>1</v>
      </c>
      <c r="W44" s="80">
        <f>IF(K44="","",IF(K44&gt;K43,1,IF(K44=K43,0.5,0)))</f>
        <v>1</v>
      </c>
      <c r="X44" s="80" t="str">
        <f>IF(L44="","",IF(L44&gt;L45,1,IF(L44=L45,0.5,0)))</f>
        <v/>
      </c>
      <c r="Y44" s="80">
        <f>IF(M44="","",IF(M44&gt;M34,1,IF(M44=M34,0.5,0)))</f>
        <v>1</v>
      </c>
      <c r="AC44" s="82"/>
    </row>
    <row r="45" spans="1:29" ht="15" customHeight="1" x14ac:dyDescent="0.3">
      <c r="A45" s="1">
        <v>12</v>
      </c>
      <c r="B45" s="92" t="s">
        <v>480</v>
      </c>
      <c r="C45" s="80" t="str">
        <f>IF(ISERROR(VLOOKUP($B45,'R11'!$M$8:$O$13,3,FALSE)),IF(VLOOKUP($B45,'R11'!$N$8:$Q$13,4,FALSE)="","",VLOOKUP($B45,'R11'!$N$8:$Q$13,4,FALSE)),IF(VLOOKUP($B45,'R11'!$M$8:$O$13,3,FALSE)="","",VLOOKUP($B45,'R11'!$M$8:$O$13,3,FALSE)))</f>
        <v/>
      </c>
      <c r="D45" s="80" t="str">
        <f>IF(ISERROR(VLOOKUP($B45,'R1'!$M$8:$O$13,3,FALSE)),IF(VLOOKUP($B45,'R1'!$N$8:$Q$13,4,FALSE)="","",VLOOKUP($B45,'R1'!$N$8:$Q$13,4,FALSE)),IF(VLOOKUP($B45,'R1'!$M$8:$O$13,3,FALSE)="","",VLOOKUP($B45,'R1'!$M$8:$O$13,3,FALSE)))</f>
        <v/>
      </c>
      <c r="E45" s="80" t="str">
        <f>IF(ISERROR(VLOOKUP($B45,'R2'!$M$8:$O$13,3,FALSE)),IF(VLOOKUP($B45,'R2'!$N$8:$Q$13,4,FALSE)="","",VLOOKUP($B45,'R2'!$N$8:$Q$13,4,FALSE)),IF(VLOOKUP($B45,'R2'!$M$8:$O$13,3,FALSE)="","",VLOOKUP($B45,'R2'!$M$8:$O$13,3,FALSE)))</f>
        <v/>
      </c>
      <c r="F45" s="80" t="str">
        <f>IF(ISERROR(VLOOKUP($B45,'R3'!$M$8:$O$13,3,FALSE)),IF(VLOOKUP($B45,'R3'!$N$8:$Q$13,4,FALSE)="","",VLOOKUP($B45,'R3'!$N$8:$Q$13,4,FALSE)),IF(VLOOKUP($B45,'R3'!$M$8:$O$13,3,FALSE)="","",VLOOKUP($B45,'R3'!$M$8:$O$13,3,FALSE)))</f>
        <v/>
      </c>
      <c r="G45" s="80" t="str">
        <f>IF(ISERROR(VLOOKUP($B45,'R4'!$M$8:$O$13,3,FALSE)),IF(VLOOKUP($B45,'R4'!$N$8:$Q$13,4,FALSE)="","",VLOOKUP($B45,'R4'!$N$8:$Q$13,4,FALSE)),IF(VLOOKUP($B45,'R4'!$M$8:$O$13,3,FALSE)="","",VLOOKUP($B45,'R4'!$M$8:$O$13,3,FALSE)))</f>
        <v/>
      </c>
      <c r="H45" s="80" t="str">
        <f>IF(ISERROR(VLOOKUP($B45,'R5'!$M$8:$O$13,3,FALSE)),IF(VLOOKUP($B45,'R5'!$N$8:$Q$13,4,FALSE)="","",VLOOKUP($B45,'R5'!$N$8:$Q$13,4,FALSE)),IF(VLOOKUP($B45,'R5'!$M$8:$O$13,3,FALSE)="","",VLOOKUP($B45,'R5'!$M$8:$O$13,3,FALSE)))</f>
        <v/>
      </c>
      <c r="I45" s="80" t="str">
        <f>IF(ISERROR(VLOOKUP($B45,'R6'!$M$8:$O$13,3,FALSE)),IF(VLOOKUP($B45,'R6'!$N$8:$Q$13,4,FALSE)="","",VLOOKUP($B45,'R6'!$N$8:$Q$13,4,FALSE)),IF(VLOOKUP($B45,'R6'!$M$8:$O$13,3,FALSE)="","",VLOOKUP($B45,'R6'!$M$8:$O$13,3,FALSE)))</f>
        <v/>
      </c>
      <c r="J45" s="80" t="str">
        <f>IF(ISERROR(VLOOKUP($B45,'R7'!$M$8:$O$13,3,FALSE)),IF(VLOOKUP($B45,'R7'!$N$8:$Q$13,4,FALSE)="","",VLOOKUP($B45,'R7'!$N$8:$Q$13,4,FALSE)),IF(VLOOKUP($B45,'R7'!$M$8:$O$13,3,FALSE)="","",VLOOKUP($B45,'R7'!$M$8:$O$13,3,FALSE)))</f>
        <v/>
      </c>
      <c r="K45" s="80" t="str">
        <f>IF(ISERROR(VLOOKUP($B45,'R8'!$M$8:$O$13,3,FALSE)),IF(VLOOKUP($B45,'R8'!$N$8:$Q$13,4,FALSE)="","",VLOOKUP($B45,'R8'!$N$8:$Q$13,4,FALSE)),IF(VLOOKUP($B45,'R8'!$M$8:$O$13,3,FALSE)="","",VLOOKUP($B45,'R8'!$M$8:$O$13,3,FALSE)))</f>
        <v/>
      </c>
      <c r="L45" s="80" t="str">
        <f>IF(ISERROR(VLOOKUP($B45,'R9'!$M$8:$O$13,3,FALSE)),IF(VLOOKUP($B45,'R9'!$N$8:$Q$13,4,FALSE)="","",VLOOKUP($B45,'R9'!$N$8:$Q$13,4,FALSE)),IF(VLOOKUP($B45,'R9'!$M$8:$O$13,3,FALSE)="","",VLOOKUP($B45,'R9'!$M$8:$O$13,3,FALSE)))</f>
        <v/>
      </c>
      <c r="M45" s="80" t="str">
        <f>IF(ISERROR(VLOOKUP($B45,'R10'!$M$8:$O$13,3,FALSE)),IF(VLOOKUP($B45,'R10'!$N$8:$Q$13,4,FALSE)="","",VLOOKUP($B45,'R10'!$N$8:$Q$13,4,FALSE)),IF(VLOOKUP($B45,'R10'!$M$8:$O$13,3,FALSE)="","",VLOOKUP($B45,'R10'!$M$8:$O$13,3,FALSE)))</f>
        <v/>
      </c>
      <c r="O45" s="80" t="str">
        <f>IF(C45="","",IF(C45&gt;C34,1,IF(C45=C34,0.5,0)))</f>
        <v/>
      </c>
      <c r="P45" s="80" t="str">
        <f>IF(D45="","",IF(D45&gt;D40,1,IF(D45=D40,0.5,0)))</f>
        <v/>
      </c>
      <c r="Q45" s="80" t="str">
        <f>IF(E45="","",IF(E45&gt;E35,1,IF(E45=E35,0.5,0)))</f>
        <v/>
      </c>
      <c r="R45" s="80" t="str">
        <f>IF(F45="","",IF(F45&gt;F41,1,IF(F45=F41,0.5,0)))</f>
        <v/>
      </c>
      <c r="S45" s="80" t="str">
        <f>IF(G45="","",IF(G45&gt;G36,1,IF(G45=G36,0.5,0)))</f>
        <v/>
      </c>
      <c r="T45" s="80" t="str">
        <f>IF(H45="","",IF(H45&gt;H42,1,IF(H45=H42,0.5,0)))</f>
        <v/>
      </c>
      <c r="U45" s="80" t="str">
        <f>IF(I45="","",IF(I45&gt;I37,1,IF(I45=I37,0.5,0)))</f>
        <v/>
      </c>
      <c r="V45" s="80" t="str">
        <f>IF(J45="","",IF(J45&gt;J43,1,IF(J45=J43,0.5,0)))</f>
        <v/>
      </c>
      <c r="W45" s="80" t="str">
        <f>IF(K45="","",IF(K45&gt;K38,1,IF(K45=K38,0.5,0)))</f>
        <v/>
      </c>
      <c r="X45" s="80" t="str">
        <f>IF(L45="","",IF(L45&gt;L44,1,IF(L45=L44,0.5,0)))</f>
        <v/>
      </c>
      <c r="Y45" s="80" t="str">
        <f>IF(M45="","",IF(M45&gt;M39,1,IF(M45=M39,0.5,0)))</f>
        <v/>
      </c>
      <c r="AC45" s="82"/>
    </row>
    <row r="46" spans="1:29" ht="15" customHeight="1" x14ac:dyDescent="0.3">
      <c r="A46" s="1"/>
      <c r="B46" s="88" t="s">
        <v>59</v>
      </c>
    </row>
    <row r="47" spans="1:29" ht="15" customHeight="1" x14ac:dyDescent="0.3">
      <c r="A47" s="1"/>
      <c r="B47" s="87" t="s">
        <v>3</v>
      </c>
    </row>
    <row r="48" spans="1:29" ht="15" customHeight="1" x14ac:dyDescent="0.3">
      <c r="A48" s="1"/>
      <c r="B48" s="87"/>
    </row>
    <row r="49" spans="1:29" ht="15" customHeight="1" x14ac:dyDescent="0.3">
      <c r="A49" s="1">
        <v>1</v>
      </c>
      <c r="B49" s="83" t="s">
        <v>195</v>
      </c>
      <c r="C49" s="80">
        <f>IF(ISERROR(VLOOKUP($B49,'R11'!$A$16:$C$21,3,FALSE)),IF(VLOOKUP($B49,'R11'!$B$16:$E$21,4,FALSE)="","",VLOOKUP($B49,'R11'!$B$16:$E$21,4,FALSE)),IF(VLOOKUP($B49,'R11'!$A$16:$C$21,3,FALSE)="","",VLOOKUP($B49,'R11'!$A$16:$C$21,3,FALSE)))</f>
        <v>2.5</v>
      </c>
      <c r="D49" s="80">
        <f>IF(ISERROR(VLOOKUP($B49,'R1'!$A$16:$C$21,3,FALSE)),IF(VLOOKUP($B49,'R1'!$B$16:$E$21,4,FALSE)="","",VLOOKUP($B49,'R1'!$B$16:$E$21,4,FALSE)),IF(VLOOKUP($B49,'R1'!$A$16:$C$21,3,FALSE)="","",VLOOKUP($B49,'R1'!$A$16:$C$21,3,FALSE)))</f>
        <v>4.5</v>
      </c>
      <c r="E49" s="80">
        <f>IF(ISERROR(VLOOKUP($B49,'R2'!$A$16:$C$21,3,FALSE)),IF(VLOOKUP($B49,'R2'!$B$16:$E$21,4,FALSE)="","",VLOOKUP($B49,'R2'!$B$16:$E$21,4,FALSE)),IF(VLOOKUP($B49,'R2'!$A$16:$C$21,3,FALSE)="","",VLOOKUP($B49,'R2'!$A$16:$C$21,3,FALSE)))</f>
        <v>3</v>
      </c>
      <c r="F49" s="80">
        <f>IF(ISERROR(VLOOKUP($B49,'R3'!$A$16:$C$21,3,FALSE)),IF(VLOOKUP($B49,'R3'!$B$16:$E$21,4,FALSE)="","",VLOOKUP($B49,'R3'!$B$16:$E$21,4,FALSE)),IF(VLOOKUP($B49,'R3'!$A$16:$C$21,3,FALSE)="","",VLOOKUP($B49,'R3'!$A$16:$C$21,3,FALSE)))</f>
        <v>4.5</v>
      </c>
      <c r="G49" s="80">
        <f>IF(ISERROR(VLOOKUP($B49,'R4'!$A$16:$C$21,3,FALSE)),IF(VLOOKUP($B49,'R4'!$B$16:$E$21,4,FALSE)="","",VLOOKUP($B49,'R4'!$B$16:$E$21,4,FALSE)),IF(VLOOKUP($B49,'R4'!$A$16:$C$21,3,FALSE)="","",VLOOKUP($B49,'R4'!$A$16:$C$21,3,FALSE)))</f>
        <v>6</v>
      </c>
      <c r="H49" s="80">
        <f>IF(ISERROR(VLOOKUP($B49,'R5'!$A$16:$C$21,3,FALSE)),IF(VLOOKUP($B49,'R5'!$B$16:$E$21,4,FALSE)="","",VLOOKUP($B49,'R5'!$B$16:$E$21,4,FALSE)),IF(VLOOKUP($B49,'R5'!$A$16:$C$21,3,FALSE)="","",VLOOKUP($B49,'R5'!$A$16:$C$21,3,FALSE)))</f>
        <v>2</v>
      </c>
      <c r="I49" s="80">
        <f>IF(ISERROR(VLOOKUP($B49,'R6'!$A$16:$C$21,3,FALSE)),IF(VLOOKUP($B49,'R6'!$B$16:$E$21,4,FALSE)="","",VLOOKUP($B49,'R6'!$B$16:$E$21,4,FALSE)),IF(VLOOKUP($B49,'R6'!$A$16:$C$21,3,FALSE)="","",VLOOKUP($B49,'R6'!$A$16:$C$21,3,FALSE)))</f>
        <v>5</v>
      </c>
      <c r="J49" s="80">
        <f>IF(ISERROR(VLOOKUP($B49,'R7'!$A$16:$C$21,3,FALSE)),IF(VLOOKUP($B49,'R7'!$B$16:$E$21,4,FALSE)="","",VLOOKUP($B49,'R7'!$B$16:$E$21,4,FALSE)),IF(VLOOKUP($B49,'R7'!$A$16:$C$21,3,FALSE)="","",VLOOKUP($B49,'R7'!$A$16:$C$21,3,FALSE)))</f>
        <v>4</v>
      </c>
      <c r="K49" s="80">
        <f>IF(ISERROR(VLOOKUP($B49,'R8'!$A$16:$C$21,3,FALSE)),IF(VLOOKUP($B49,'R8'!$B$16:$E$21,4,FALSE)="","",VLOOKUP($B49,'R8'!$B$16:$E$21,4,FALSE)),IF(VLOOKUP($B49,'R8'!$A$16:$C$21,3,FALSE)="","",VLOOKUP($B49,'R8'!$A$16:$C$21,3,FALSE)))</f>
        <v>5</v>
      </c>
      <c r="L49" s="80">
        <f>IF(ISERROR(VLOOKUP($B49,'R9'!$A$16:$C$21,3,FALSE)),IF(VLOOKUP($B49,'R9'!$B$16:$E$21,4,FALSE)="","",VLOOKUP($B49,'R9'!$B$16:$E$21,4,FALSE)),IF(VLOOKUP($B49,'R9'!$A$16:$C$21,3,FALSE)="","",VLOOKUP($B49,'R9'!$A$16:$C$21,3,FALSE)))</f>
        <v>4.5</v>
      </c>
      <c r="M49" s="80">
        <f>IF(ISERROR(VLOOKUP($B49,'R10'!$A$16:$C$21,3,FALSE)),IF(VLOOKUP($B49,'R10'!$B$16:$E$21,4,FALSE)="","",VLOOKUP($B49,'R10'!$B$16:$E$21,4,FALSE)),IF(VLOOKUP($B49,'R10'!$A$16:$C$21,3,FALSE)="","",VLOOKUP($B49,'R10'!$A$16:$C$21,3,FALSE)))</f>
        <v>3</v>
      </c>
      <c r="O49" s="80">
        <f>IF(C49="","",IF(C49&gt;C60,1,IF(C49=C60,0.5,0)))</f>
        <v>0</v>
      </c>
      <c r="P49" s="80">
        <f>IF(D49="","",IF(D49&gt;D50,1,IF(D49=D50,0.5,0)))</f>
        <v>1</v>
      </c>
      <c r="Q49" s="80">
        <f>IF(E49="","",IF(E49&gt;E51,1,IF(E49=E51,0.5,0)))</f>
        <v>0.5</v>
      </c>
      <c r="R49" s="80">
        <f>IF(F49="","",IF(F49&gt;F52,1,IF(F49=F52,0.5,0)))</f>
        <v>1</v>
      </c>
      <c r="S49" s="80">
        <f>IF(G49="","",IF(G49&gt;G53,1,IF(G49=G53,0.5,0)))</f>
        <v>1</v>
      </c>
      <c r="T49" s="80">
        <f>IF(H49="","",IF(H49&gt;H54,1,IF(H49=H54,0.5,0)))</f>
        <v>0</v>
      </c>
      <c r="U49" s="80">
        <f>IF(I49="","",IF(I49&gt;I55,1,IF(I49=I55,0.5,0)))</f>
        <v>1</v>
      </c>
      <c r="V49" s="80">
        <f>IF(J49="","",IF(J49&gt;J56,1,IF(J49=J56,0.5,0)))</f>
        <v>1</v>
      </c>
      <c r="W49" s="80">
        <f>IF(K49="","",IF(K49&gt;K57,1,IF(K49=K57,0.5,0)))</f>
        <v>1</v>
      </c>
      <c r="X49" s="80">
        <f>IF(L49="","",IF(L49&gt;L58,1,IF(L49=L58,0.5,0)))</f>
        <v>1</v>
      </c>
      <c r="Y49" s="80">
        <f>IF(M49="","",IF(M49&gt;M59,1,IF(M49=M59,0.5,0)))</f>
        <v>0.5</v>
      </c>
      <c r="AC49" s="82"/>
    </row>
    <row r="50" spans="1:29" ht="15" customHeight="1" x14ac:dyDescent="0.3">
      <c r="A50" s="1">
        <v>2</v>
      </c>
      <c r="B50" s="83" t="s">
        <v>196</v>
      </c>
      <c r="C50" s="80">
        <f>IF(ISERROR(VLOOKUP($B50,'R11'!$A$16:$C$21,3,FALSE)),IF(VLOOKUP($B50,'R11'!$B$16:$E$21,4,FALSE)="","",VLOOKUP($B50,'R11'!$B$16:$E$21,4,FALSE)),IF(VLOOKUP($B50,'R11'!$A$16:$C$21,3,FALSE)="","",VLOOKUP($B50,'R11'!$A$16:$C$21,3,FALSE)))</f>
        <v>0.5</v>
      </c>
      <c r="D50" s="80">
        <f>IF(ISERROR(VLOOKUP($B50,'R1'!$A$16:$C$21,3,FALSE)),IF(VLOOKUP($B50,'R1'!$B$16:$E$21,4,FALSE)="","",VLOOKUP($B50,'R1'!$B$16:$E$21,4,FALSE)),IF(VLOOKUP($B50,'R1'!$A$16:$C$21,3,FALSE)="","",VLOOKUP($B50,'R1'!$A$16:$C$21,3,FALSE)))</f>
        <v>1.5</v>
      </c>
      <c r="E50" s="80">
        <f>IF(ISERROR(VLOOKUP($B50,'R2'!$A$16:$C$21,3,FALSE)),IF(VLOOKUP($B50,'R2'!$B$16:$E$21,4,FALSE)="","",VLOOKUP($B50,'R2'!$B$16:$E$21,4,FALSE)),IF(VLOOKUP($B50,'R2'!$A$16:$C$21,3,FALSE)="","",VLOOKUP($B50,'R2'!$A$16:$C$21,3,FALSE)))</f>
        <v>3.5</v>
      </c>
      <c r="F50" s="80">
        <f>IF(ISERROR(VLOOKUP($B50,'R3'!$A$16:$C$21,3,FALSE)),IF(VLOOKUP($B50,'R3'!$B$16:$E$21,4,FALSE)="","",VLOOKUP($B50,'R3'!$B$16:$E$21,4,FALSE)),IF(VLOOKUP($B50,'R3'!$A$16:$C$21,3,FALSE)="","",VLOOKUP($B50,'R3'!$A$16:$C$21,3,FALSE)))</f>
        <v>3.5</v>
      </c>
      <c r="G50" s="80">
        <f>IF(ISERROR(VLOOKUP($B50,'R4'!$A$16:$C$21,3,FALSE)),IF(VLOOKUP($B50,'R4'!$B$16:$E$21,4,FALSE)="","",VLOOKUP($B50,'R4'!$B$16:$E$21,4,FALSE)),IF(VLOOKUP($B50,'R4'!$A$16:$C$21,3,FALSE)="","",VLOOKUP($B50,'R4'!$A$16:$C$21,3,FALSE)))</f>
        <v>3.5</v>
      </c>
      <c r="H50" s="80">
        <f>IF(ISERROR(VLOOKUP($B50,'R5'!$A$16:$C$21,3,FALSE)),IF(VLOOKUP($B50,'R5'!$B$16:$E$21,4,FALSE)="","",VLOOKUP($B50,'R5'!$B$16:$E$21,4,FALSE)),IF(VLOOKUP($B50,'R5'!$A$16:$C$21,3,FALSE)="","",VLOOKUP($B50,'R5'!$A$16:$C$21,3,FALSE)))</f>
        <v>2</v>
      </c>
      <c r="I50" s="80">
        <f>IF(ISERROR(VLOOKUP($B50,'R6'!$A$16:$C$21,3,FALSE)),IF(VLOOKUP($B50,'R6'!$B$16:$E$21,4,FALSE)="","",VLOOKUP($B50,'R6'!$B$16:$E$21,4,FALSE)),IF(VLOOKUP($B50,'R6'!$A$16:$C$21,3,FALSE)="","",VLOOKUP($B50,'R6'!$A$16:$C$21,3,FALSE)))</f>
        <v>1</v>
      </c>
      <c r="J50" s="80">
        <f>IF(ISERROR(VLOOKUP($B50,'R7'!$A$16:$C$21,3,FALSE)),IF(VLOOKUP($B50,'R7'!$B$16:$E$21,4,FALSE)="","",VLOOKUP($B50,'R7'!$B$16:$E$21,4,FALSE)),IF(VLOOKUP($B50,'R7'!$A$16:$C$21,3,FALSE)="","",VLOOKUP($B50,'R7'!$A$16:$C$21,3,FALSE)))</f>
        <v>1</v>
      </c>
      <c r="K50" s="80">
        <f>IF(ISERROR(VLOOKUP($B50,'R8'!$A$16:$C$21,3,FALSE)),IF(VLOOKUP($B50,'R8'!$B$16:$E$21,4,FALSE)="","",VLOOKUP($B50,'R8'!$B$16:$E$21,4,FALSE)),IF(VLOOKUP($B50,'R8'!$A$16:$C$21,3,FALSE)="","",VLOOKUP($B50,'R8'!$A$16:$C$21,3,FALSE)))</f>
        <v>2.5</v>
      </c>
      <c r="L50" s="80">
        <f>IF(ISERROR(VLOOKUP($B50,'R9'!$A$16:$C$21,3,FALSE)),IF(VLOOKUP($B50,'R9'!$B$16:$E$21,4,FALSE)="","",VLOOKUP($B50,'R9'!$B$16:$E$21,4,FALSE)),IF(VLOOKUP($B50,'R9'!$A$16:$C$21,3,FALSE)="","",VLOOKUP($B50,'R9'!$A$16:$C$21,3,FALSE)))</f>
        <v>2</v>
      </c>
      <c r="M50" s="80">
        <f>IF(ISERROR(VLOOKUP($B50,'R10'!$A$16:$C$21,3,FALSE)),IF(VLOOKUP($B50,'R10'!$B$16:$E$21,4,FALSE)="","",VLOOKUP($B50,'R10'!$B$16:$E$21,4,FALSE)),IF(VLOOKUP($B50,'R10'!$A$16:$C$21,3,FALSE)="","",VLOOKUP($B50,'R10'!$A$16:$C$21,3,FALSE)))</f>
        <v>2</v>
      </c>
      <c r="O50" s="80">
        <f>IF(C50="","",IF(C50&gt;C59,1,IF(C50=C59,0.5,0)))</f>
        <v>0</v>
      </c>
      <c r="P50" s="80">
        <f>IF(D50="","",IF(D50&gt;D49,1,IF(D50=D49,0.5,0)))</f>
        <v>0</v>
      </c>
      <c r="Q50" s="80">
        <f>IF(E50="","",IF(E50&gt;E60,1,IF(E50=E60,0.5,0)))</f>
        <v>1</v>
      </c>
      <c r="R50" s="80">
        <f>IF(F50="","",IF(F50&gt;F51,1,IF(F50=F51,0.5,0)))</f>
        <v>1</v>
      </c>
      <c r="S50" s="80">
        <f>IF(G50="","",IF(G50&gt;G52,1,IF(G50=G52,0.5,0)))</f>
        <v>1</v>
      </c>
      <c r="T50" s="80">
        <f>IF(H50="","",IF(H50&gt;H53,1,IF(H50=H53,0.5,0)))</f>
        <v>0</v>
      </c>
      <c r="U50" s="80">
        <f>IF(I50="","",IF(I50&gt;I54,1,IF(I50=I54,0.5,0)))</f>
        <v>0</v>
      </c>
      <c r="V50" s="80">
        <f>IF(J50="","",IF(J50&gt;J55,1,IF(J50=J55,0.5,0)))</f>
        <v>0</v>
      </c>
      <c r="W50" s="80">
        <f>IF(K50="","",IF(K50&gt;K56,1,IF(K50=K56,0.5,0)))</f>
        <v>0</v>
      </c>
      <c r="X50" s="80">
        <f>IF(L50="","",IF(L50&gt;L57,1,IF(L50=L57,0.5,0)))</f>
        <v>0</v>
      </c>
      <c r="Y50" s="80">
        <f>IF(M50="","",IF(M50&gt;M58,1,IF(M50=M58,0.5,0)))</f>
        <v>0</v>
      </c>
      <c r="AC50" s="82"/>
    </row>
    <row r="51" spans="1:29" ht="15" customHeight="1" x14ac:dyDescent="0.3">
      <c r="A51" s="1">
        <v>3</v>
      </c>
      <c r="B51" s="83" t="s">
        <v>197</v>
      </c>
      <c r="C51" s="80">
        <f>IF(ISERROR(VLOOKUP($B51,'R11'!$A$16:$C$21,3,FALSE)),IF(VLOOKUP($B51,'R11'!$B$16:$E$21,4,FALSE)="","",VLOOKUP($B51,'R11'!$B$16:$E$21,4,FALSE)),IF(VLOOKUP($B51,'R11'!$A$16:$C$21,3,FALSE)="","",VLOOKUP($B51,'R11'!$A$16:$C$21,3,FALSE)))</f>
        <v>4.5</v>
      </c>
      <c r="D51" s="80">
        <f>IF(ISERROR(VLOOKUP($B51,'R1'!$A$16:$C$21,3,FALSE)),IF(VLOOKUP($B51,'R1'!$B$16:$E$21,4,FALSE)="","",VLOOKUP($B51,'R1'!$B$16:$E$21,4,FALSE)),IF(VLOOKUP($B51,'R1'!$A$16:$C$21,3,FALSE)="","",VLOOKUP($B51,'R1'!$A$16:$C$21,3,FALSE)))</f>
        <v>6</v>
      </c>
      <c r="E51" s="80">
        <f>IF(ISERROR(VLOOKUP($B51,'R2'!$A$16:$C$21,3,FALSE)),IF(VLOOKUP($B51,'R2'!$B$16:$E$21,4,FALSE)="","",VLOOKUP($B51,'R2'!$B$16:$E$21,4,FALSE)),IF(VLOOKUP($B51,'R2'!$A$16:$C$21,3,FALSE)="","",VLOOKUP($B51,'R2'!$A$16:$C$21,3,FALSE)))</f>
        <v>3</v>
      </c>
      <c r="F51" s="80">
        <f>IF(ISERROR(VLOOKUP($B51,'R3'!$A$16:$C$21,3,FALSE)),IF(VLOOKUP($B51,'R3'!$B$16:$E$21,4,FALSE)="","",VLOOKUP($B51,'R3'!$B$16:$E$21,4,FALSE)),IF(VLOOKUP($B51,'R3'!$A$16:$C$21,3,FALSE)="","",VLOOKUP($B51,'R3'!$A$16:$C$21,3,FALSE)))</f>
        <v>2.5</v>
      </c>
      <c r="G51" s="80">
        <f>IF(ISERROR(VLOOKUP($B51,'R4'!$A$16:$C$21,3,FALSE)),IF(VLOOKUP($B51,'R4'!$B$16:$E$21,4,FALSE)="","",VLOOKUP($B51,'R4'!$B$16:$E$21,4,FALSE)),IF(VLOOKUP($B51,'R4'!$A$16:$C$21,3,FALSE)="","",VLOOKUP($B51,'R4'!$A$16:$C$21,3,FALSE)))</f>
        <v>3.5</v>
      </c>
      <c r="H51" s="80">
        <f>IF(ISERROR(VLOOKUP($B51,'R5'!$A$16:$C$21,3,FALSE)),IF(VLOOKUP($B51,'R5'!$B$16:$E$21,4,FALSE)="","",VLOOKUP($B51,'R5'!$B$16:$E$21,4,FALSE)),IF(VLOOKUP($B51,'R5'!$A$16:$C$21,3,FALSE)="","",VLOOKUP($B51,'R5'!$A$16:$C$21,3,FALSE)))</f>
        <v>5</v>
      </c>
      <c r="I51" s="80">
        <f>IF(ISERROR(VLOOKUP($B51,'R6'!$A$16:$C$21,3,FALSE)),IF(VLOOKUP($B51,'R6'!$B$16:$E$21,4,FALSE)="","",VLOOKUP($B51,'R6'!$B$16:$E$21,4,FALSE)),IF(VLOOKUP($B51,'R6'!$A$16:$C$21,3,FALSE)="","",VLOOKUP($B51,'R6'!$A$16:$C$21,3,FALSE)))</f>
        <v>5.5</v>
      </c>
      <c r="J51" s="80">
        <f>IF(ISERROR(VLOOKUP($B51,'R7'!$A$16:$C$21,3,FALSE)),IF(VLOOKUP($B51,'R7'!$B$16:$E$21,4,FALSE)="","",VLOOKUP($B51,'R7'!$B$16:$E$21,4,FALSE)),IF(VLOOKUP($B51,'R7'!$A$16:$C$21,3,FALSE)="","",VLOOKUP($B51,'R7'!$A$16:$C$21,3,FALSE)))</f>
        <v>3</v>
      </c>
      <c r="K51" s="80">
        <f>IF(ISERROR(VLOOKUP($B51,'R8'!$A$16:$C$21,3,FALSE)),IF(VLOOKUP($B51,'R8'!$B$16:$E$21,4,FALSE)="","",VLOOKUP($B51,'R8'!$B$16:$E$21,4,FALSE)),IF(VLOOKUP($B51,'R8'!$A$16:$C$21,3,FALSE)="","",VLOOKUP($B51,'R8'!$A$16:$C$21,3,FALSE)))</f>
        <v>3.5</v>
      </c>
      <c r="L51" s="80">
        <f>IF(ISERROR(VLOOKUP($B51,'R9'!$A$16:$C$21,3,FALSE)),IF(VLOOKUP($B51,'R9'!$B$16:$E$21,4,FALSE)="","",VLOOKUP($B51,'R9'!$B$16:$E$21,4,FALSE)),IF(VLOOKUP($B51,'R9'!$A$16:$C$21,3,FALSE)="","",VLOOKUP($B51,'R9'!$A$16:$C$21,3,FALSE)))</f>
        <v>5</v>
      </c>
      <c r="M51" s="80">
        <f>IF(ISERROR(VLOOKUP($B51,'R10'!$A$16:$C$21,3,FALSE)),IF(VLOOKUP($B51,'R10'!$B$16:$E$21,4,FALSE)="","",VLOOKUP($B51,'R10'!$B$16:$E$21,4,FALSE)),IF(VLOOKUP($B51,'R10'!$A$16:$C$21,3,FALSE)="","",VLOOKUP($B51,'R10'!$A$16:$C$21,3,FALSE)))</f>
        <v>3.5</v>
      </c>
      <c r="O51" s="80">
        <f>IF(C51="","",IF(C51&gt;C58,1,IF(C51=C58,0.5,0)))</f>
        <v>1</v>
      </c>
      <c r="P51" s="80">
        <f>IF(D51="","",IF(D51&gt;D59,1,IF(D51=D59,0.5,0)))</f>
        <v>1</v>
      </c>
      <c r="Q51" s="80">
        <f>IF(E51="","",IF(E51&gt;E49,1,IF(E51=E49,0.5,0)))</f>
        <v>0.5</v>
      </c>
      <c r="R51" s="80">
        <f>IF(F51="","",IF(F51&gt;F50,1,IF(F51=F50,0.5,0)))</f>
        <v>0</v>
      </c>
      <c r="S51" s="80">
        <f>IF(G51="","",IF(G51&gt;G60,1,IF(G51=G60,0.5,0)))</f>
        <v>1</v>
      </c>
      <c r="T51" s="80">
        <f>IF(H51="","",IF(H51&gt;H52,1,IF(H51=H52,0.5,0)))</f>
        <v>1</v>
      </c>
      <c r="U51" s="80">
        <f>IF(I51="","",IF(I51&gt;I53,1,IF(I51=I53,0.5,0)))</f>
        <v>1</v>
      </c>
      <c r="V51" s="80">
        <f>IF(J51="","",IF(J51&gt;J54,1,IF(J51=J54,0.5,0)))</f>
        <v>0.5</v>
      </c>
      <c r="W51" s="80">
        <f>IF(K51="","",IF(K51&gt;K55,1,IF(K51=K55,0.5,0)))</f>
        <v>1</v>
      </c>
      <c r="X51" s="80">
        <f>IF(L51="","",IF(L51&gt;L56,1,IF(L51=L56,0.5,0)))</f>
        <v>1</v>
      </c>
      <c r="Y51" s="80">
        <f>IF(M51="","",IF(M51&gt;M57,1,IF(M51=M57,0.5,0)))</f>
        <v>1</v>
      </c>
      <c r="AC51" s="82"/>
    </row>
    <row r="52" spans="1:29" ht="15" customHeight="1" x14ac:dyDescent="0.3">
      <c r="A52" s="1">
        <v>4</v>
      </c>
      <c r="B52" s="83" t="s">
        <v>198</v>
      </c>
      <c r="C52" s="80">
        <f>IF(ISERROR(VLOOKUP($B52,'R11'!$A$16:$C$21,3,FALSE)),IF(VLOOKUP($B52,'R11'!$B$16:$E$21,4,FALSE)="","",VLOOKUP($B52,'R11'!$B$16:$E$21,4,FALSE)),IF(VLOOKUP($B52,'R11'!$A$16:$C$21,3,FALSE)="","",VLOOKUP($B52,'R11'!$A$16:$C$21,3,FALSE)))</f>
        <v>2</v>
      </c>
      <c r="D52" s="80">
        <f>IF(ISERROR(VLOOKUP($B52,'R1'!$A$16:$C$21,3,FALSE)),IF(VLOOKUP($B52,'R1'!$B$16:$E$21,4,FALSE)="","",VLOOKUP($B52,'R1'!$B$16:$E$21,4,FALSE)),IF(VLOOKUP($B52,'R1'!$A$16:$C$21,3,FALSE)="","",VLOOKUP($B52,'R1'!$A$16:$C$21,3,FALSE)))</f>
        <v>2.5</v>
      </c>
      <c r="E52" s="80">
        <f>IF(ISERROR(VLOOKUP($B52,'R2'!$A$16:$C$21,3,FALSE)),IF(VLOOKUP($B52,'R2'!$B$16:$E$21,4,FALSE)="","",VLOOKUP($B52,'R2'!$B$16:$E$21,4,FALSE)),IF(VLOOKUP($B52,'R2'!$A$16:$C$21,3,FALSE)="","",VLOOKUP($B52,'R2'!$A$16:$C$21,3,FALSE)))</f>
        <v>4.5</v>
      </c>
      <c r="F52" s="80">
        <f>IF(ISERROR(VLOOKUP($B52,'R3'!$A$16:$C$21,3,FALSE)),IF(VLOOKUP($B52,'R3'!$B$16:$E$21,4,FALSE)="","",VLOOKUP($B52,'R3'!$B$16:$E$21,4,FALSE)),IF(VLOOKUP($B52,'R3'!$A$16:$C$21,3,FALSE)="","",VLOOKUP($B52,'R3'!$A$16:$C$21,3,FALSE)))</f>
        <v>1.5</v>
      </c>
      <c r="G52" s="80">
        <f>IF(ISERROR(VLOOKUP($B52,'R4'!$A$16:$C$21,3,FALSE)),IF(VLOOKUP($B52,'R4'!$B$16:$E$21,4,FALSE)="","",VLOOKUP($B52,'R4'!$B$16:$E$21,4,FALSE)),IF(VLOOKUP($B52,'R4'!$A$16:$C$21,3,FALSE)="","",VLOOKUP($B52,'R4'!$A$16:$C$21,3,FALSE)))</f>
        <v>2.5</v>
      </c>
      <c r="H52" s="80">
        <f>IF(ISERROR(VLOOKUP($B52,'R5'!$A$16:$C$21,3,FALSE)),IF(VLOOKUP($B52,'R5'!$B$16:$E$21,4,FALSE)="","",VLOOKUP($B52,'R5'!$B$16:$E$21,4,FALSE)),IF(VLOOKUP($B52,'R5'!$A$16:$C$21,3,FALSE)="","",VLOOKUP($B52,'R5'!$A$16:$C$21,3,FALSE)))</f>
        <v>1</v>
      </c>
      <c r="I52" s="80">
        <f>IF(ISERROR(VLOOKUP($B52,'R6'!$A$16:$C$21,3,FALSE)),IF(VLOOKUP($B52,'R6'!$B$16:$E$21,4,FALSE)="","",VLOOKUP($B52,'R6'!$B$16:$E$21,4,FALSE)),IF(VLOOKUP($B52,'R6'!$A$16:$C$21,3,FALSE)="","",VLOOKUP($B52,'R6'!$A$16:$C$21,3,FALSE)))</f>
        <v>5.5</v>
      </c>
      <c r="J52" s="80">
        <f>IF(ISERROR(VLOOKUP($B52,'R7'!$A$16:$C$21,3,FALSE)),IF(VLOOKUP($B52,'R7'!$B$16:$E$21,4,FALSE)="","",VLOOKUP($B52,'R7'!$B$16:$E$21,4,FALSE)),IF(VLOOKUP($B52,'R7'!$A$16:$C$21,3,FALSE)="","",VLOOKUP($B52,'R7'!$A$16:$C$21,3,FALSE)))</f>
        <v>2</v>
      </c>
      <c r="K52" s="80">
        <f>IF(ISERROR(VLOOKUP($B52,'R8'!$A$16:$C$21,3,FALSE)),IF(VLOOKUP($B52,'R8'!$B$16:$E$21,4,FALSE)="","",VLOOKUP($B52,'R8'!$B$16:$E$21,4,FALSE)),IF(VLOOKUP($B52,'R8'!$A$16:$C$21,3,FALSE)="","",VLOOKUP($B52,'R8'!$A$16:$C$21,3,FALSE)))</f>
        <v>1</v>
      </c>
      <c r="L52" s="80">
        <f>IF(ISERROR(VLOOKUP($B52,'R9'!$A$16:$C$21,3,FALSE)),IF(VLOOKUP($B52,'R9'!$B$16:$E$21,4,FALSE)="","",VLOOKUP($B52,'R9'!$B$16:$E$21,4,FALSE)),IF(VLOOKUP($B52,'R9'!$A$16:$C$21,3,FALSE)="","",VLOOKUP($B52,'R9'!$A$16:$C$21,3,FALSE)))</f>
        <v>4</v>
      </c>
      <c r="M52" s="80">
        <f>IF(ISERROR(VLOOKUP($B52,'R10'!$A$16:$C$21,3,FALSE)),IF(VLOOKUP($B52,'R10'!$B$16:$E$21,4,FALSE)="","",VLOOKUP($B52,'R10'!$B$16:$E$21,4,FALSE)),IF(VLOOKUP($B52,'R10'!$A$16:$C$21,3,FALSE)="","",VLOOKUP($B52,'R10'!$A$16:$C$21,3,FALSE)))</f>
        <v>2</v>
      </c>
      <c r="O52" s="80">
        <f>IF(C52="","",IF(C52&gt;C57,1,IF(C52=C57,0.5,0)))</f>
        <v>0</v>
      </c>
      <c r="P52" s="80">
        <f>IF(D52="","",IF(D52&gt;D58,1,IF(D52=D58,0.5,0)))</f>
        <v>0</v>
      </c>
      <c r="Q52" s="80">
        <f>IF(E52="","",IF(E52&gt;E59,1,IF(E52=E59,0.5,0)))</f>
        <v>1</v>
      </c>
      <c r="R52" s="80">
        <f>IF(F52="","",IF(F52&gt;F49,1,IF(F52=F49,0.5,0)))</f>
        <v>0</v>
      </c>
      <c r="S52" s="80">
        <f>IF(G52="","",IF(G52&gt;G50,1,IF(G52=G50,0.5,0)))</f>
        <v>0</v>
      </c>
      <c r="T52" s="80">
        <f>IF(H52="","",IF(H52&gt;H51,1,IF(H52=H51,0.5,0)))</f>
        <v>0</v>
      </c>
      <c r="U52" s="80">
        <f>IF(I52="","",IF(I52&gt;I60,1,IF(I52=I60,0.5,0)))</f>
        <v>1</v>
      </c>
      <c r="V52" s="80">
        <f>IF(J52="","",IF(J52&gt;J53,1,IF(J52=J53,0.5,0)))</f>
        <v>0</v>
      </c>
      <c r="W52" s="80">
        <f>IF(K52="","",IF(K52&gt;K54,1,IF(K52=K54,0.5,0)))</f>
        <v>0</v>
      </c>
      <c r="X52" s="80">
        <f>IF(L52="","",IF(L52&gt;L55,1,IF(L52=L55,0.5,0)))</f>
        <v>1</v>
      </c>
      <c r="Y52" s="80">
        <f>IF(M52="","",IF(M52&gt;M56,1,IF(M52=M56,0.5,0)))</f>
        <v>0</v>
      </c>
      <c r="AC52" s="82"/>
    </row>
    <row r="53" spans="1:29" ht="15" customHeight="1" x14ac:dyDescent="0.3">
      <c r="A53" s="1">
        <v>5</v>
      </c>
      <c r="B53" s="83" t="s">
        <v>199</v>
      </c>
      <c r="C53" s="80">
        <f>IF(ISERROR(VLOOKUP($B53,'R11'!$A$16:$C$21,3,FALSE)),IF(VLOOKUP($B53,'R11'!$B$16:$E$21,4,FALSE)="","",VLOOKUP($B53,'R11'!$B$16:$E$21,4,FALSE)),IF(VLOOKUP($B53,'R11'!$A$16:$C$21,3,FALSE)="","",VLOOKUP($B53,'R11'!$A$16:$C$21,3,FALSE)))</f>
        <v>2.5</v>
      </c>
      <c r="D53" s="80">
        <f>IF(ISERROR(VLOOKUP($B53,'R1'!$A$16:$C$21,3,FALSE)),IF(VLOOKUP($B53,'R1'!$B$16:$E$21,4,FALSE)="","",VLOOKUP($B53,'R1'!$B$16:$E$21,4,FALSE)),IF(VLOOKUP($B53,'R1'!$A$16:$C$21,3,FALSE)="","",VLOOKUP($B53,'R1'!$A$16:$C$21,3,FALSE)))</f>
        <v>4</v>
      </c>
      <c r="E53" s="80">
        <f>IF(ISERROR(VLOOKUP($B53,'R2'!$A$16:$C$21,3,FALSE)),IF(VLOOKUP($B53,'R2'!$B$16:$E$21,4,FALSE)="","",VLOOKUP($B53,'R2'!$B$16:$E$21,4,FALSE)),IF(VLOOKUP($B53,'R2'!$A$16:$C$21,3,FALSE)="","",VLOOKUP($B53,'R2'!$A$16:$C$21,3,FALSE)))</f>
        <v>4.5</v>
      </c>
      <c r="F53" s="80">
        <f>IF(ISERROR(VLOOKUP($B53,'R3'!$A$16:$C$21,3,FALSE)),IF(VLOOKUP($B53,'R3'!$B$16:$E$21,4,FALSE)="","",VLOOKUP($B53,'R3'!$B$16:$E$21,4,FALSE)),IF(VLOOKUP($B53,'R3'!$A$16:$C$21,3,FALSE)="","",VLOOKUP($B53,'R3'!$A$16:$C$21,3,FALSE)))</f>
        <v>5.5</v>
      </c>
      <c r="G53" s="80">
        <f>IF(ISERROR(VLOOKUP($B53,'R4'!$A$16:$C$21,3,FALSE)),IF(VLOOKUP($B53,'R4'!$B$16:$E$21,4,FALSE)="","",VLOOKUP($B53,'R4'!$B$16:$E$21,4,FALSE)),IF(VLOOKUP($B53,'R4'!$A$16:$C$21,3,FALSE)="","",VLOOKUP($B53,'R4'!$A$16:$C$21,3,FALSE)))</f>
        <v>0</v>
      </c>
      <c r="H53" s="80">
        <f>IF(ISERROR(VLOOKUP($B53,'R5'!$A$16:$C$21,3,FALSE)),IF(VLOOKUP($B53,'R5'!$B$16:$E$21,4,FALSE)="","",VLOOKUP($B53,'R5'!$B$16:$E$21,4,FALSE)),IF(VLOOKUP($B53,'R5'!$A$16:$C$21,3,FALSE)="","",VLOOKUP($B53,'R5'!$A$16:$C$21,3,FALSE)))</f>
        <v>4</v>
      </c>
      <c r="I53" s="80">
        <f>IF(ISERROR(VLOOKUP($B53,'R6'!$A$16:$C$21,3,FALSE)),IF(VLOOKUP($B53,'R6'!$B$16:$E$21,4,FALSE)="","",VLOOKUP($B53,'R6'!$B$16:$E$21,4,FALSE)),IF(VLOOKUP($B53,'R6'!$A$16:$C$21,3,FALSE)="","",VLOOKUP($B53,'R6'!$A$16:$C$21,3,FALSE)))</f>
        <v>0.5</v>
      </c>
      <c r="J53" s="80">
        <f>IF(ISERROR(VLOOKUP($B53,'R7'!$A$16:$C$21,3,FALSE)),IF(VLOOKUP($B53,'R7'!$B$16:$E$21,4,FALSE)="","",VLOOKUP($B53,'R7'!$B$16:$E$21,4,FALSE)),IF(VLOOKUP($B53,'R7'!$A$16:$C$21,3,FALSE)="","",VLOOKUP($B53,'R7'!$A$16:$C$21,3,FALSE)))</f>
        <v>4</v>
      </c>
      <c r="K53" s="80">
        <f>IF(ISERROR(VLOOKUP($B53,'R8'!$A$16:$C$21,3,FALSE)),IF(VLOOKUP($B53,'R8'!$B$16:$E$21,4,FALSE)="","",VLOOKUP($B53,'R8'!$B$16:$E$21,4,FALSE)),IF(VLOOKUP($B53,'R8'!$A$16:$C$21,3,FALSE)="","",VLOOKUP($B53,'R8'!$A$16:$C$21,3,FALSE)))</f>
        <v>3</v>
      </c>
      <c r="L53" s="80">
        <f>IF(ISERROR(VLOOKUP($B53,'R9'!$A$16:$C$21,3,FALSE)),IF(VLOOKUP($B53,'R9'!$B$16:$E$21,4,FALSE)="","",VLOOKUP($B53,'R9'!$B$16:$E$21,4,FALSE)),IF(VLOOKUP($B53,'R9'!$A$16:$C$21,3,FALSE)="","",VLOOKUP($B53,'R9'!$A$16:$C$21,3,FALSE)))</f>
        <v>2</v>
      </c>
      <c r="M53" s="80">
        <f>IF(ISERROR(VLOOKUP($B53,'R10'!$A$16:$C$21,3,FALSE)),IF(VLOOKUP($B53,'R10'!$B$16:$E$21,4,FALSE)="","",VLOOKUP($B53,'R10'!$B$16:$E$21,4,FALSE)),IF(VLOOKUP($B53,'R10'!$A$16:$C$21,3,FALSE)="","",VLOOKUP($B53,'R10'!$A$16:$C$21,3,FALSE)))</f>
        <v>5</v>
      </c>
      <c r="O53" s="80">
        <f>IF(C53="","",IF(C53&gt;C56,1,IF(C53=C56,0.5,0)))</f>
        <v>0</v>
      </c>
      <c r="P53" s="80">
        <f>IF(D53="","",IF(D53&gt;D57,1,IF(D53=D57,0.5,0)))</f>
        <v>1</v>
      </c>
      <c r="Q53" s="80">
        <f>IF(E53="","",IF(E53&gt;E58,1,IF(E53=E58,0.5,0)))</f>
        <v>1</v>
      </c>
      <c r="R53" s="80">
        <f>IF(F53="","",IF(F53&gt;F59,1,IF(F53=F59,0.5,0)))</f>
        <v>1</v>
      </c>
      <c r="S53" s="80">
        <f>IF(G53="","",IF(G53&gt;G49,1,IF(G53=G49,0.5,0)))</f>
        <v>0</v>
      </c>
      <c r="T53" s="80">
        <f>IF(H53="","",IF(H53&gt;H50,1,IF(H53=H50,0.5,0)))</f>
        <v>1</v>
      </c>
      <c r="U53" s="80">
        <f>IF(I53="","",IF(I53&gt;I51,1,IF(I53=I51,0.5,0)))</f>
        <v>0</v>
      </c>
      <c r="V53" s="80">
        <f>IF(J53="","",IF(J53&gt;J52,1,IF(J53=J52,0.5,0)))</f>
        <v>1</v>
      </c>
      <c r="W53" s="80">
        <f>IF(K53="","",IF(K53&gt;K60,1,IF(K53=K60,0.5,0)))</f>
        <v>0.5</v>
      </c>
      <c r="X53" s="80">
        <f>IF(L53="","",IF(L53&gt;L54,1,IF(L53=L54,0.5,0)))</f>
        <v>0</v>
      </c>
      <c r="Y53" s="80">
        <f>IF(M53="","",IF(M53&gt;M55,1,IF(M53=M55,0.5,0)))</f>
        <v>1</v>
      </c>
      <c r="AC53" s="82"/>
    </row>
    <row r="54" spans="1:29" ht="15" customHeight="1" x14ac:dyDescent="0.3">
      <c r="A54" s="1">
        <v>6</v>
      </c>
      <c r="B54" s="83" t="s">
        <v>68</v>
      </c>
      <c r="C54" s="80">
        <f>IF(ISERROR(VLOOKUP($B54,'R11'!$A$16:$C$21,3,FALSE)),IF(VLOOKUP($B54,'R11'!$B$16:$E$21,4,FALSE)="","",VLOOKUP($B54,'R11'!$B$16:$E$21,4,FALSE)),IF(VLOOKUP($B54,'R11'!$A$16:$C$21,3,FALSE)="","",VLOOKUP($B54,'R11'!$A$16:$C$21,3,FALSE)))</f>
        <v>5.5</v>
      </c>
      <c r="D54" s="80">
        <f>IF(ISERROR(VLOOKUP($B54,'R1'!$A$16:$C$21,3,FALSE)),IF(VLOOKUP($B54,'R1'!$B$16:$E$21,4,FALSE)="","",VLOOKUP($B54,'R1'!$B$16:$E$21,4,FALSE)),IF(VLOOKUP($B54,'R1'!$A$16:$C$21,3,FALSE)="","",VLOOKUP($B54,'R1'!$A$16:$C$21,3,FALSE)))</f>
        <v>5.5</v>
      </c>
      <c r="E54" s="80">
        <f>IF(ISERROR(VLOOKUP($B54,'R2'!$A$16:$C$21,3,FALSE)),IF(VLOOKUP($B54,'R2'!$B$16:$E$21,4,FALSE)="","",VLOOKUP($B54,'R2'!$B$16:$E$21,4,FALSE)),IF(VLOOKUP($B54,'R2'!$A$16:$C$21,3,FALSE)="","",VLOOKUP($B54,'R2'!$A$16:$C$21,3,FALSE)))</f>
        <v>4.5</v>
      </c>
      <c r="F54" s="80">
        <f>IF(ISERROR(VLOOKUP($B54,'R3'!$A$16:$C$21,3,FALSE)),IF(VLOOKUP($B54,'R3'!$B$16:$E$21,4,FALSE)="","",VLOOKUP($B54,'R3'!$B$16:$E$21,4,FALSE)),IF(VLOOKUP($B54,'R3'!$A$16:$C$21,3,FALSE)="","",VLOOKUP($B54,'R3'!$A$16:$C$21,3,FALSE)))</f>
        <v>6</v>
      </c>
      <c r="G54" s="80">
        <f>IF(ISERROR(VLOOKUP($B54,'R4'!$A$16:$C$21,3,FALSE)),IF(VLOOKUP($B54,'R4'!$B$16:$E$21,4,FALSE)="","",VLOOKUP($B54,'R4'!$B$16:$E$21,4,FALSE)),IF(VLOOKUP($B54,'R4'!$A$16:$C$21,3,FALSE)="","",VLOOKUP($B54,'R4'!$A$16:$C$21,3,FALSE)))</f>
        <v>4.5</v>
      </c>
      <c r="H54" s="80">
        <f>IF(ISERROR(VLOOKUP($B54,'R5'!$A$16:$C$21,3,FALSE)),IF(VLOOKUP($B54,'R5'!$B$16:$E$21,4,FALSE)="","",VLOOKUP($B54,'R5'!$B$16:$E$21,4,FALSE)),IF(VLOOKUP($B54,'R5'!$A$16:$C$21,3,FALSE)="","",VLOOKUP($B54,'R5'!$A$16:$C$21,3,FALSE)))</f>
        <v>4</v>
      </c>
      <c r="I54" s="80">
        <f>IF(ISERROR(VLOOKUP($B54,'R6'!$A$16:$C$21,3,FALSE)),IF(VLOOKUP($B54,'R6'!$B$16:$E$21,4,FALSE)="","",VLOOKUP($B54,'R6'!$B$16:$E$21,4,FALSE)),IF(VLOOKUP($B54,'R6'!$A$16:$C$21,3,FALSE)="","",VLOOKUP($B54,'R6'!$A$16:$C$21,3,FALSE)))</f>
        <v>5</v>
      </c>
      <c r="J54" s="80">
        <f>IF(ISERROR(VLOOKUP($B54,'R7'!$A$16:$C$21,3,FALSE)),IF(VLOOKUP($B54,'R7'!$B$16:$E$21,4,FALSE)="","",VLOOKUP($B54,'R7'!$B$16:$E$21,4,FALSE)),IF(VLOOKUP($B54,'R7'!$A$16:$C$21,3,FALSE)="","",VLOOKUP($B54,'R7'!$A$16:$C$21,3,FALSE)))</f>
        <v>3</v>
      </c>
      <c r="K54" s="80">
        <f>IF(ISERROR(VLOOKUP($B54,'R8'!$A$16:$C$21,3,FALSE)),IF(VLOOKUP($B54,'R8'!$B$16:$E$21,4,FALSE)="","",VLOOKUP($B54,'R8'!$B$16:$E$21,4,FALSE)),IF(VLOOKUP($B54,'R8'!$A$16:$C$21,3,FALSE)="","",VLOOKUP($B54,'R8'!$A$16:$C$21,3,FALSE)))</f>
        <v>5</v>
      </c>
      <c r="L54" s="80">
        <f>IF(ISERROR(VLOOKUP($B54,'R9'!$A$16:$C$21,3,FALSE)),IF(VLOOKUP($B54,'R9'!$B$16:$E$21,4,FALSE)="","",VLOOKUP($B54,'R9'!$B$16:$E$21,4,FALSE)),IF(VLOOKUP($B54,'R9'!$A$16:$C$21,3,FALSE)="","",VLOOKUP($B54,'R9'!$A$16:$C$21,3,FALSE)))</f>
        <v>4</v>
      </c>
      <c r="M54" s="80">
        <f>IF(ISERROR(VLOOKUP($B54,'R10'!$A$16:$C$21,3,FALSE)),IF(VLOOKUP($B54,'R10'!$B$16:$E$21,4,FALSE)="","",VLOOKUP($B54,'R10'!$B$16:$E$21,4,FALSE)),IF(VLOOKUP($B54,'R10'!$A$16:$C$21,3,FALSE)="","",VLOOKUP($B54,'R10'!$A$16:$C$21,3,FALSE)))</f>
        <v>4.5</v>
      </c>
      <c r="O54" s="80">
        <f>IF(C54="","",IF(C54&gt;C55,1,IF(C54=C55,0.5,0)))</f>
        <v>1</v>
      </c>
      <c r="P54" s="80">
        <f>IF(D54="","",IF(D54&gt;D56,1,IF(D54=D56,0.5,0)))</f>
        <v>1</v>
      </c>
      <c r="Q54" s="80">
        <f>IF(E54="","",IF(E54&gt;E57,1,IF(E54=E57,0.5,0)))</f>
        <v>1</v>
      </c>
      <c r="R54" s="80">
        <f>IF(F54="","",IF(F54&gt;F58,1,IF(F54=F58,0.5,0)))</f>
        <v>1</v>
      </c>
      <c r="S54" s="80">
        <f>IF(G54="","",IF(G54&gt;G59,1,IF(G54=G59,0.5,0)))</f>
        <v>1</v>
      </c>
      <c r="T54" s="80">
        <f>IF(H54="","",IF(H54&gt;H49,1,IF(H54=H49,0.5,0)))</f>
        <v>1</v>
      </c>
      <c r="U54" s="80">
        <f>IF(I54="","",IF(I54&gt;I50,1,IF(I54=I50,0.5,0)))</f>
        <v>1</v>
      </c>
      <c r="V54" s="80">
        <f>IF(J54="","",IF(J54&gt;J51,1,IF(J54=J51,0.5,0)))</f>
        <v>0.5</v>
      </c>
      <c r="W54" s="80">
        <f>IF(K54="","",IF(K54&gt;K52,1,IF(K54=K52,0.5,0)))</f>
        <v>1</v>
      </c>
      <c r="X54" s="80">
        <f>IF(L54="","",IF(L54&gt;L53,1,IF(L54=L53,0.5,0)))</f>
        <v>1</v>
      </c>
      <c r="Y54" s="80">
        <f>IF(M54="","",IF(M54&gt;M60,1,IF(M54=M60,0.5,0)))</f>
        <v>1</v>
      </c>
      <c r="AC54" s="82"/>
    </row>
    <row r="55" spans="1:29" ht="15" customHeight="1" x14ac:dyDescent="0.3">
      <c r="A55" s="1">
        <v>7</v>
      </c>
      <c r="B55" s="83" t="s">
        <v>70</v>
      </c>
      <c r="C55" s="80">
        <f>IF(ISERROR(VLOOKUP($B55,'R11'!$A$16:$C$21,3,FALSE)),IF(VLOOKUP($B55,'R11'!$B$16:$E$21,4,FALSE)="","",VLOOKUP($B55,'R11'!$B$16:$E$21,4,FALSE)),IF(VLOOKUP($B55,'R11'!$A$16:$C$21,3,FALSE)="","",VLOOKUP($B55,'R11'!$A$16:$C$21,3,FALSE)))</f>
        <v>0.5</v>
      </c>
      <c r="D55" s="80">
        <f>IF(ISERROR(VLOOKUP($B55,'R1'!$A$16:$C$21,3,FALSE)),IF(VLOOKUP($B55,'R1'!$B$16:$E$21,4,FALSE)="","",VLOOKUP($B55,'R1'!$B$16:$E$21,4,FALSE)),IF(VLOOKUP($B55,'R1'!$A$16:$C$21,3,FALSE)="","",VLOOKUP($B55,'R1'!$A$16:$C$21,3,FALSE)))</f>
        <v>3.5</v>
      </c>
      <c r="E55" s="80">
        <f>IF(ISERROR(VLOOKUP($B55,'R2'!$A$16:$C$21,3,FALSE)),IF(VLOOKUP($B55,'R2'!$B$16:$E$21,4,FALSE)="","",VLOOKUP($B55,'R2'!$B$16:$E$21,4,FALSE)),IF(VLOOKUP($B55,'R2'!$A$16:$C$21,3,FALSE)="","",VLOOKUP($B55,'R2'!$A$16:$C$21,3,FALSE)))</f>
        <v>4</v>
      </c>
      <c r="F55" s="80">
        <f>IF(ISERROR(VLOOKUP($B55,'R3'!$A$16:$C$21,3,FALSE)),IF(VLOOKUP($B55,'R3'!$B$16:$E$21,4,FALSE)="","",VLOOKUP($B55,'R3'!$B$16:$E$21,4,FALSE)),IF(VLOOKUP($B55,'R3'!$A$16:$C$21,3,FALSE)="","",VLOOKUP($B55,'R3'!$A$16:$C$21,3,FALSE)))</f>
        <v>3.5</v>
      </c>
      <c r="G55" s="80">
        <f>IF(ISERROR(VLOOKUP($B55,'R4'!$A$16:$C$21,3,FALSE)),IF(VLOOKUP($B55,'R4'!$B$16:$E$21,4,FALSE)="","",VLOOKUP($B55,'R4'!$B$16:$E$21,4,FALSE)),IF(VLOOKUP($B55,'R4'!$A$16:$C$21,3,FALSE)="","",VLOOKUP($B55,'R4'!$A$16:$C$21,3,FALSE)))</f>
        <v>5.5</v>
      </c>
      <c r="H55" s="80">
        <f>IF(ISERROR(VLOOKUP($B55,'R5'!$A$16:$C$21,3,FALSE)),IF(VLOOKUP($B55,'R5'!$B$16:$E$21,4,FALSE)="","",VLOOKUP($B55,'R5'!$B$16:$E$21,4,FALSE)),IF(VLOOKUP($B55,'R5'!$A$16:$C$21,3,FALSE)="","",VLOOKUP($B55,'R5'!$A$16:$C$21,3,FALSE)))</f>
        <v>3</v>
      </c>
      <c r="I55" s="80">
        <f>IF(ISERROR(VLOOKUP($B55,'R6'!$A$16:$C$21,3,FALSE)),IF(VLOOKUP($B55,'R6'!$B$16:$E$21,4,FALSE)="","",VLOOKUP($B55,'R6'!$B$16:$E$21,4,FALSE)),IF(VLOOKUP($B55,'R6'!$A$16:$C$21,3,FALSE)="","",VLOOKUP($B55,'R6'!$A$16:$C$21,3,FALSE)))</f>
        <v>1</v>
      </c>
      <c r="J55" s="80">
        <f>IF(ISERROR(VLOOKUP($B55,'R7'!$A$16:$C$21,3,FALSE)),IF(VLOOKUP($B55,'R7'!$B$16:$E$21,4,FALSE)="","",VLOOKUP($B55,'R7'!$B$16:$E$21,4,FALSE)),IF(VLOOKUP($B55,'R7'!$A$16:$C$21,3,FALSE)="","",VLOOKUP($B55,'R7'!$A$16:$C$21,3,FALSE)))</f>
        <v>5</v>
      </c>
      <c r="K55" s="80">
        <f>IF(ISERROR(VLOOKUP($B55,'R8'!$A$16:$C$21,3,FALSE)),IF(VLOOKUP($B55,'R8'!$B$16:$E$21,4,FALSE)="","",VLOOKUP($B55,'R8'!$B$16:$E$21,4,FALSE)),IF(VLOOKUP($B55,'R8'!$A$16:$C$21,3,FALSE)="","",VLOOKUP($B55,'R8'!$A$16:$C$21,3,FALSE)))</f>
        <v>2.5</v>
      </c>
      <c r="L55" s="80">
        <f>IF(ISERROR(VLOOKUP($B55,'R9'!$A$16:$C$21,3,FALSE)),IF(VLOOKUP($B55,'R9'!$B$16:$E$21,4,FALSE)="","",VLOOKUP($B55,'R9'!$B$16:$E$21,4,FALSE)),IF(VLOOKUP($B55,'R9'!$A$16:$C$21,3,FALSE)="","",VLOOKUP($B55,'R9'!$A$16:$C$21,3,FALSE)))</f>
        <v>2</v>
      </c>
      <c r="M55" s="80">
        <f>IF(ISERROR(VLOOKUP($B55,'R10'!$A$16:$C$21,3,FALSE)),IF(VLOOKUP($B55,'R10'!$B$16:$E$21,4,FALSE)="","",VLOOKUP($B55,'R10'!$B$16:$E$21,4,FALSE)),IF(VLOOKUP($B55,'R10'!$A$16:$C$21,3,FALSE)="","",VLOOKUP($B55,'R10'!$A$16:$C$21,3,FALSE)))</f>
        <v>1</v>
      </c>
      <c r="O55" s="80">
        <f>IF(C55="","",IF(C55&gt;C54,1,IF(C55=C54,0.5,0)))</f>
        <v>0</v>
      </c>
      <c r="P55" s="80">
        <f>IF(D55="","",IF(D55&gt;D60,1,IF(D55=D60,0.5,0)))</f>
        <v>1</v>
      </c>
      <c r="Q55" s="80">
        <f>IF(E55="","",IF(E55&gt;E56,1,IF(E55=E56,0.5,0)))</f>
        <v>1</v>
      </c>
      <c r="R55" s="80">
        <f>IF(F55="","",IF(F55&gt;F57,1,IF(F55=F57,0.5,0)))</f>
        <v>1</v>
      </c>
      <c r="S55" s="80">
        <f>IF(G55="","",IF(G55&gt;G58,1,IF(G55=G58,0.5,0)))</f>
        <v>1</v>
      </c>
      <c r="T55" s="80">
        <f>IF(H55="","",IF(H55&gt;H59,1,IF(H55=H59,0.5,0)))</f>
        <v>0.5</v>
      </c>
      <c r="U55" s="80">
        <f>IF(I55="","",IF(I55&gt;I49,1,IF(I55=I49,0.5,0)))</f>
        <v>0</v>
      </c>
      <c r="V55" s="80">
        <f>IF(J55="","",IF(J55&gt;J50,1,IF(J55=J50,0.5,0)))</f>
        <v>1</v>
      </c>
      <c r="W55" s="80">
        <f>IF(K55="","",IF(K55&gt;K51,1,IF(K55=K51,0.5,0)))</f>
        <v>0</v>
      </c>
      <c r="X55" s="80">
        <f>IF(L55="","",IF(L55&gt;L52,1,IF(L55=L52,0.5,0)))</f>
        <v>0</v>
      </c>
      <c r="Y55" s="80">
        <f>IF(M55="","",IF(M55&gt;M53,1,IF(M55=M53,0.5,0)))</f>
        <v>0</v>
      </c>
      <c r="AC55" s="82"/>
    </row>
    <row r="56" spans="1:29" ht="15" customHeight="1" x14ac:dyDescent="0.3">
      <c r="A56" s="1">
        <v>8</v>
      </c>
      <c r="B56" s="83" t="s">
        <v>200</v>
      </c>
      <c r="C56" s="80">
        <f>IF(ISERROR(VLOOKUP($B56,'R11'!$A$16:$C$21,3,FALSE)),IF(VLOOKUP($B56,'R11'!$B$16:$E$21,4,FALSE)="","",VLOOKUP($B56,'R11'!$B$16:$E$21,4,FALSE)),IF(VLOOKUP($B56,'R11'!$A$16:$C$21,3,FALSE)="","",VLOOKUP($B56,'R11'!$A$16:$C$21,3,FALSE)))</f>
        <v>3.5</v>
      </c>
      <c r="D56" s="80">
        <f>IF(ISERROR(VLOOKUP($B56,'R1'!$A$16:$C$21,3,FALSE)),IF(VLOOKUP($B56,'R1'!$B$16:$E$21,4,FALSE)="","",VLOOKUP($B56,'R1'!$B$16:$E$21,4,FALSE)),IF(VLOOKUP($B56,'R1'!$A$16:$C$21,3,FALSE)="","",VLOOKUP($B56,'R1'!$A$16:$C$21,3,FALSE)))</f>
        <v>0.5</v>
      </c>
      <c r="E56" s="80">
        <f>IF(ISERROR(VLOOKUP($B56,'R2'!$A$16:$C$21,3,FALSE)),IF(VLOOKUP($B56,'R2'!$B$16:$E$21,4,FALSE)="","",VLOOKUP($B56,'R2'!$B$16:$E$21,4,FALSE)),IF(VLOOKUP($B56,'R2'!$A$16:$C$21,3,FALSE)="","",VLOOKUP($B56,'R2'!$A$16:$C$21,3,FALSE)))</f>
        <v>2</v>
      </c>
      <c r="F56" s="80">
        <f>IF(ISERROR(VLOOKUP($B56,'R3'!$A$16:$C$21,3,FALSE)),IF(VLOOKUP($B56,'R3'!$B$16:$E$21,4,FALSE)="","",VLOOKUP($B56,'R3'!$B$16:$E$21,4,FALSE)),IF(VLOOKUP($B56,'R3'!$A$16:$C$21,3,FALSE)="","",VLOOKUP($B56,'R3'!$A$16:$C$21,3,FALSE)))</f>
        <v>4</v>
      </c>
      <c r="G56" s="80">
        <f>IF(ISERROR(VLOOKUP($B56,'R4'!$A$16:$C$21,3,FALSE)),IF(VLOOKUP($B56,'R4'!$B$16:$E$21,4,FALSE)="","",VLOOKUP($B56,'R4'!$B$16:$E$21,4,FALSE)),IF(VLOOKUP($B56,'R4'!$A$16:$C$21,3,FALSE)="","",VLOOKUP($B56,'R4'!$A$16:$C$21,3,FALSE)))</f>
        <v>3.5</v>
      </c>
      <c r="H56" s="80">
        <f>IF(ISERROR(VLOOKUP($B56,'R5'!$A$16:$C$21,3,FALSE)),IF(VLOOKUP($B56,'R5'!$B$16:$E$21,4,FALSE)="","",VLOOKUP($B56,'R5'!$B$16:$E$21,4,FALSE)),IF(VLOOKUP($B56,'R5'!$A$16:$C$21,3,FALSE)="","",VLOOKUP($B56,'R5'!$A$16:$C$21,3,FALSE)))</f>
        <v>2.5</v>
      </c>
      <c r="I56" s="80">
        <f>IF(ISERROR(VLOOKUP($B56,'R6'!$A$16:$C$21,3,FALSE)),IF(VLOOKUP($B56,'R6'!$B$16:$E$21,4,FALSE)="","",VLOOKUP($B56,'R6'!$B$16:$E$21,4,FALSE)),IF(VLOOKUP($B56,'R6'!$A$16:$C$21,3,FALSE)="","",VLOOKUP($B56,'R6'!$A$16:$C$21,3,FALSE)))</f>
        <v>2</v>
      </c>
      <c r="J56" s="80">
        <f>IF(ISERROR(VLOOKUP($B56,'R7'!$A$16:$C$21,3,FALSE)),IF(VLOOKUP($B56,'R7'!$B$16:$E$21,4,FALSE)="","",VLOOKUP($B56,'R7'!$B$16:$E$21,4,FALSE)),IF(VLOOKUP($B56,'R7'!$A$16:$C$21,3,FALSE)="","",VLOOKUP($B56,'R7'!$A$16:$C$21,3,FALSE)))</f>
        <v>2</v>
      </c>
      <c r="K56" s="80">
        <f>IF(ISERROR(VLOOKUP($B56,'R8'!$A$16:$C$21,3,FALSE)),IF(VLOOKUP($B56,'R8'!$B$16:$E$21,4,FALSE)="","",VLOOKUP($B56,'R8'!$B$16:$E$21,4,FALSE)),IF(VLOOKUP($B56,'R8'!$A$16:$C$21,3,FALSE)="","",VLOOKUP($B56,'R8'!$A$16:$C$21,3,FALSE)))</f>
        <v>3.5</v>
      </c>
      <c r="L56" s="80">
        <f>IF(ISERROR(VLOOKUP($B56,'R9'!$A$16:$C$21,3,FALSE)),IF(VLOOKUP($B56,'R9'!$B$16:$E$21,4,FALSE)="","",VLOOKUP($B56,'R9'!$B$16:$E$21,4,FALSE)),IF(VLOOKUP($B56,'R9'!$A$16:$C$21,3,FALSE)="","",VLOOKUP($B56,'R9'!$A$16:$C$21,3,FALSE)))</f>
        <v>1</v>
      </c>
      <c r="M56" s="80">
        <f>IF(ISERROR(VLOOKUP($B56,'R10'!$A$16:$C$21,3,FALSE)),IF(VLOOKUP($B56,'R10'!$B$16:$E$21,4,FALSE)="","",VLOOKUP($B56,'R10'!$B$16:$E$21,4,FALSE)),IF(VLOOKUP($B56,'R10'!$A$16:$C$21,3,FALSE)="","",VLOOKUP($B56,'R10'!$A$16:$C$21,3,FALSE)))</f>
        <v>4</v>
      </c>
      <c r="O56" s="80">
        <f>IF(C56="","",IF(C56&gt;C53,1,IF(C56=C53,0.5,0)))</f>
        <v>1</v>
      </c>
      <c r="P56" s="80">
        <f>IF(D56="","",IF(D56&gt;D54,1,IF(D56=D54,0.5,0)))</f>
        <v>0</v>
      </c>
      <c r="Q56" s="80">
        <f>IF(E56="","",IF(E56&gt;E55,1,IF(E56=E55,0.5,0)))</f>
        <v>0</v>
      </c>
      <c r="R56" s="80">
        <f>IF(F56="","",IF(F56&gt;F60,1,IF(F56=F60,0.5,0)))</f>
        <v>1</v>
      </c>
      <c r="S56" s="80">
        <f>IF(G56="","",IF(G56&gt;G57,1,IF(G56=G57,0.5,0)))</f>
        <v>1</v>
      </c>
      <c r="T56" s="80">
        <f>IF(H56="","",IF(H56&gt;H58,1,IF(H56=H58,0.5,0)))</f>
        <v>0</v>
      </c>
      <c r="U56" s="80">
        <f>IF(I56="","",IF(I56&gt;I59,1,IF(I56=I59,0.5,0)))</f>
        <v>0</v>
      </c>
      <c r="V56" s="80">
        <f>IF(J56="","",IF(J56&gt;J49,1,IF(J56=J49,0.5,0)))</f>
        <v>0</v>
      </c>
      <c r="W56" s="80">
        <f>IF(K56="","",IF(K56&gt;K50,1,IF(K56=K50,0.5,0)))</f>
        <v>1</v>
      </c>
      <c r="X56" s="80">
        <f>IF(L56="","",IF(L56&gt;L51,1,IF(L56=L51,0.5,0)))</f>
        <v>0</v>
      </c>
      <c r="Y56" s="80">
        <f>IF(M56="","",IF(M56&gt;M52,1,IF(M56=M52,0.5,0)))</f>
        <v>1</v>
      </c>
      <c r="AC56" s="82"/>
    </row>
    <row r="57" spans="1:29" ht="15" customHeight="1" x14ac:dyDescent="0.3">
      <c r="A57" s="1">
        <v>9</v>
      </c>
      <c r="B57" s="83" t="s">
        <v>201</v>
      </c>
      <c r="C57" s="80">
        <f>IF(ISERROR(VLOOKUP($B57,'R11'!$A$16:$C$21,3,FALSE)),IF(VLOOKUP($B57,'R11'!$B$16:$E$21,4,FALSE)="","",VLOOKUP($B57,'R11'!$B$16:$E$21,4,FALSE)),IF(VLOOKUP($B57,'R11'!$A$16:$C$21,3,FALSE)="","",VLOOKUP($B57,'R11'!$A$16:$C$21,3,FALSE)))</f>
        <v>4</v>
      </c>
      <c r="D57" s="80">
        <f>IF(ISERROR(VLOOKUP($B57,'R1'!$A$16:$C$21,3,FALSE)),IF(VLOOKUP($B57,'R1'!$B$16:$E$21,4,FALSE)="","",VLOOKUP($B57,'R1'!$B$16:$E$21,4,FALSE)),IF(VLOOKUP($B57,'R1'!$A$16:$C$21,3,FALSE)="","",VLOOKUP($B57,'R1'!$A$16:$C$21,3,FALSE)))</f>
        <v>2</v>
      </c>
      <c r="E57" s="80">
        <f>IF(ISERROR(VLOOKUP($B57,'R2'!$A$16:$C$21,3,FALSE)),IF(VLOOKUP($B57,'R2'!$B$16:$E$21,4,FALSE)="","",VLOOKUP($B57,'R2'!$B$16:$E$21,4,FALSE)),IF(VLOOKUP($B57,'R2'!$A$16:$C$21,3,FALSE)="","",VLOOKUP($B57,'R2'!$A$16:$C$21,3,FALSE)))</f>
        <v>1.5</v>
      </c>
      <c r="F57" s="80">
        <f>IF(ISERROR(VLOOKUP($B57,'R3'!$A$16:$C$21,3,FALSE)),IF(VLOOKUP($B57,'R3'!$B$16:$E$21,4,FALSE)="","",VLOOKUP($B57,'R3'!$B$16:$E$21,4,FALSE)),IF(VLOOKUP($B57,'R3'!$A$16:$C$21,3,FALSE)="","",VLOOKUP($B57,'R3'!$A$16:$C$21,3,FALSE)))</f>
        <v>2.5</v>
      </c>
      <c r="G57" s="80">
        <f>IF(ISERROR(VLOOKUP($B57,'R4'!$A$16:$C$21,3,FALSE)),IF(VLOOKUP($B57,'R4'!$B$16:$E$21,4,FALSE)="","",VLOOKUP($B57,'R4'!$B$16:$E$21,4,FALSE)),IF(VLOOKUP($B57,'R4'!$A$16:$C$21,3,FALSE)="","",VLOOKUP($B57,'R4'!$A$16:$C$21,3,FALSE)))</f>
        <v>2.5</v>
      </c>
      <c r="H57" s="80">
        <f>IF(ISERROR(VLOOKUP($B57,'R5'!$A$16:$C$21,3,FALSE)),IF(VLOOKUP($B57,'R5'!$B$16:$E$21,4,FALSE)="","",VLOOKUP($B57,'R5'!$B$16:$E$21,4,FALSE)),IF(VLOOKUP($B57,'R5'!$A$16:$C$21,3,FALSE)="","",VLOOKUP($B57,'R5'!$A$16:$C$21,3,FALSE)))</f>
        <v>1</v>
      </c>
      <c r="I57" s="80">
        <f>IF(ISERROR(VLOOKUP($B57,'R6'!$A$16:$C$21,3,FALSE)),IF(VLOOKUP($B57,'R6'!$B$16:$E$21,4,FALSE)="","",VLOOKUP($B57,'R6'!$B$16:$E$21,4,FALSE)),IF(VLOOKUP($B57,'R6'!$A$16:$C$21,3,FALSE)="","",VLOOKUP($B57,'R6'!$A$16:$C$21,3,FALSE)))</f>
        <v>2</v>
      </c>
      <c r="J57" s="80">
        <f>IF(ISERROR(VLOOKUP($B57,'R7'!$A$16:$C$21,3,FALSE)),IF(VLOOKUP($B57,'R7'!$B$16:$E$21,4,FALSE)="","",VLOOKUP($B57,'R7'!$B$16:$E$21,4,FALSE)),IF(VLOOKUP($B57,'R7'!$A$16:$C$21,3,FALSE)="","",VLOOKUP($B57,'R7'!$A$16:$C$21,3,FALSE)))</f>
        <v>4.5</v>
      </c>
      <c r="K57" s="80">
        <f>IF(ISERROR(VLOOKUP($B57,'R8'!$A$16:$C$21,3,FALSE)),IF(VLOOKUP($B57,'R8'!$B$16:$E$21,4,FALSE)="","",VLOOKUP($B57,'R8'!$B$16:$E$21,4,FALSE)),IF(VLOOKUP($B57,'R8'!$A$16:$C$21,3,FALSE)="","",VLOOKUP($B57,'R8'!$A$16:$C$21,3,FALSE)))</f>
        <v>1</v>
      </c>
      <c r="L57" s="80">
        <f>IF(ISERROR(VLOOKUP($B57,'R9'!$A$16:$C$21,3,FALSE)),IF(VLOOKUP($B57,'R9'!$B$16:$E$21,4,FALSE)="","",VLOOKUP($B57,'R9'!$B$16:$E$21,4,FALSE)),IF(VLOOKUP($B57,'R9'!$A$16:$C$21,3,FALSE)="","",VLOOKUP($B57,'R9'!$A$16:$C$21,3,FALSE)))</f>
        <v>4</v>
      </c>
      <c r="M57" s="80">
        <f>IF(ISERROR(VLOOKUP($B57,'R10'!$A$16:$C$21,3,FALSE)),IF(VLOOKUP($B57,'R10'!$B$16:$E$21,4,FALSE)="","",VLOOKUP($B57,'R10'!$B$16:$E$21,4,FALSE)),IF(VLOOKUP($B57,'R10'!$A$16:$C$21,3,FALSE)="","",VLOOKUP($B57,'R10'!$A$16:$C$21,3,FALSE)))</f>
        <v>2.5</v>
      </c>
      <c r="O57" s="80">
        <f>IF(C57="","",IF(C57&gt;C52,1,IF(C57=C52,0.5,0)))</f>
        <v>1</v>
      </c>
      <c r="P57" s="80">
        <f>IF(D57="","",IF(D57&gt;D53,1,IF(D57=D53,0.5,0)))</f>
        <v>0</v>
      </c>
      <c r="Q57" s="80">
        <f>IF(E57="","",IF(E57&gt;E54,1,IF(E57=E54,0.5,0)))</f>
        <v>0</v>
      </c>
      <c r="R57" s="80">
        <f>IF(F57="","",IF(F57&gt;F55,1,IF(F57=F55,0.5,0)))</f>
        <v>0</v>
      </c>
      <c r="S57" s="80">
        <f>IF(G57="","",IF(G57&gt;G56,1,IF(G57=G56,0.5,0)))</f>
        <v>0</v>
      </c>
      <c r="T57" s="80">
        <f>IF(H57="","",IF(H57&gt;H60,1,IF(H57=H60,0.5,0)))</f>
        <v>0</v>
      </c>
      <c r="U57" s="80">
        <f>IF(I57="","",IF(I57&gt;I58,1,IF(I57=I58,0.5,0)))</f>
        <v>0</v>
      </c>
      <c r="V57" s="80">
        <f>IF(J57="","",IF(J57&gt;J59,1,IF(J57=J59,0.5,0)))</f>
        <v>1</v>
      </c>
      <c r="W57" s="80">
        <f>IF(K57="","",IF(K57&gt;K49,1,IF(K57=K49,0.5,0)))</f>
        <v>0</v>
      </c>
      <c r="X57" s="80">
        <f>IF(L57="","",IF(L57&gt;L50,1,IF(L57=L50,0.5,0)))</f>
        <v>1</v>
      </c>
      <c r="Y57" s="80">
        <f>IF(M57="","",IF(M57&gt;M51,1,IF(M57=M51,0.5,0)))</f>
        <v>0</v>
      </c>
      <c r="AC57" s="82"/>
    </row>
    <row r="58" spans="1:29" ht="15" customHeight="1" x14ac:dyDescent="0.3">
      <c r="A58" s="1">
        <v>10</v>
      </c>
      <c r="B58" s="83" t="s">
        <v>202</v>
      </c>
      <c r="C58" s="80">
        <f>IF(ISERROR(VLOOKUP($B58,'R11'!$A$16:$C$21,3,FALSE)),IF(VLOOKUP($B58,'R11'!$B$16:$E$21,4,FALSE)="","",VLOOKUP($B58,'R11'!$B$16:$E$21,4,FALSE)),IF(VLOOKUP($B58,'R11'!$A$16:$C$21,3,FALSE)="","",VLOOKUP($B58,'R11'!$A$16:$C$21,3,FALSE)))</f>
        <v>1.5</v>
      </c>
      <c r="D58" s="80">
        <f>IF(ISERROR(VLOOKUP($B58,'R1'!$A$16:$C$21,3,FALSE)),IF(VLOOKUP($B58,'R1'!$B$16:$E$21,4,FALSE)="","",VLOOKUP($B58,'R1'!$B$16:$E$21,4,FALSE)),IF(VLOOKUP($B58,'R1'!$A$16:$C$21,3,FALSE)="","",VLOOKUP($B58,'R1'!$A$16:$C$21,3,FALSE)))</f>
        <v>3.5</v>
      </c>
      <c r="E58" s="80">
        <f>IF(ISERROR(VLOOKUP($B58,'R2'!$A$16:$C$21,3,FALSE)),IF(VLOOKUP($B58,'R2'!$B$16:$E$21,4,FALSE)="","",VLOOKUP($B58,'R2'!$B$16:$E$21,4,FALSE)),IF(VLOOKUP($B58,'R2'!$A$16:$C$21,3,FALSE)="","",VLOOKUP($B58,'R2'!$A$16:$C$21,3,FALSE)))</f>
        <v>1.5</v>
      </c>
      <c r="F58" s="80">
        <f>IF(ISERROR(VLOOKUP($B58,'R3'!$A$16:$C$21,3,FALSE)),IF(VLOOKUP($B58,'R3'!$B$16:$E$21,4,FALSE)="","",VLOOKUP($B58,'R3'!$B$16:$E$21,4,FALSE)),IF(VLOOKUP($B58,'R3'!$A$16:$C$21,3,FALSE)="","",VLOOKUP($B58,'R3'!$A$16:$C$21,3,FALSE)))</f>
        <v>0</v>
      </c>
      <c r="G58" s="80">
        <f>IF(ISERROR(VLOOKUP($B58,'R4'!$A$16:$C$21,3,FALSE)),IF(VLOOKUP($B58,'R4'!$B$16:$E$21,4,FALSE)="","",VLOOKUP($B58,'R4'!$B$16:$E$21,4,FALSE)),IF(VLOOKUP($B58,'R4'!$A$16:$C$21,3,FALSE)="","",VLOOKUP($B58,'R4'!$A$16:$C$21,3,FALSE)))</f>
        <v>0.5</v>
      </c>
      <c r="H58" s="80">
        <f>IF(ISERROR(VLOOKUP($B58,'R5'!$A$16:$C$21,3,FALSE)),IF(VLOOKUP($B58,'R5'!$B$16:$E$21,4,FALSE)="","",VLOOKUP($B58,'R5'!$B$16:$E$21,4,FALSE)),IF(VLOOKUP($B58,'R5'!$A$16:$C$21,3,FALSE)="","",VLOOKUP($B58,'R5'!$A$16:$C$21,3,FALSE)))</f>
        <v>3.5</v>
      </c>
      <c r="I58" s="80">
        <f>IF(ISERROR(VLOOKUP($B58,'R6'!$A$16:$C$21,3,FALSE)),IF(VLOOKUP($B58,'R6'!$B$16:$E$21,4,FALSE)="","",VLOOKUP($B58,'R6'!$B$16:$E$21,4,FALSE)),IF(VLOOKUP($B58,'R6'!$A$16:$C$21,3,FALSE)="","",VLOOKUP($B58,'R6'!$A$16:$C$21,3,FALSE)))</f>
        <v>4</v>
      </c>
      <c r="J58" s="80">
        <f>IF(ISERROR(VLOOKUP($B58,'R7'!$A$16:$C$21,3,FALSE)),IF(VLOOKUP($B58,'R7'!$B$16:$E$21,4,FALSE)="","",VLOOKUP($B58,'R7'!$B$16:$E$21,4,FALSE)),IF(VLOOKUP($B58,'R7'!$A$16:$C$21,3,FALSE)="","",VLOOKUP($B58,'R7'!$A$16:$C$21,3,FALSE)))</f>
        <v>3.5</v>
      </c>
      <c r="K58" s="80">
        <f>IF(ISERROR(VLOOKUP($B58,'R8'!$A$16:$C$21,3,FALSE)),IF(VLOOKUP($B58,'R8'!$B$16:$E$21,4,FALSE)="","",VLOOKUP($B58,'R8'!$B$16:$E$21,4,FALSE)),IF(VLOOKUP($B58,'R8'!$A$16:$C$21,3,FALSE)="","",VLOOKUP($B58,'R8'!$A$16:$C$21,3,FALSE)))</f>
        <v>3</v>
      </c>
      <c r="L58" s="80">
        <f>IF(ISERROR(VLOOKUP($B58,'R9'!$A$16:$C$21,3,FALSE)),IF(VLOOKUP($B58,'R9'!$B$16:$E$21,4,FALSE)="","",VLOOKUP($B58,'R9'!$B$16:$E$21,4,FALSE)),IF(VLOOKUP($B58,'R9'!$A$16:$C$21,3,FALSE)="","",VLOOKUP($B58,'R9'!$A$16:$C$21,3,FALSE)))</f>
        <v>1.5</v>
      </c>
      <c r="M58" s="80">
        <f>IF(ISERROR(VLOOKUP($B58,'R10'!$A$16:$C$21,3,FALSE)),IF(VLOOKUP($B58,'R10'!$B$16:$E$21,4,FALSE)="","",VLOOKUP($B58,'R10'!$B$16:$E$21,4,FALSE)),IF(VLOOKUP($B58,'R10'!$A$16:$C$21,3,FALSE)="","",VLOOKUP($B58,'R10'!$A$16:$C$21,3,FALSE)))</f>
        <v>4</v>
      </c>
      <c r="O58" s="80">
        <f>IF(C58="","",IF(C58&gt;C51,1,IF(C58=C51,0.5,0)))</f>
        <v>0</v>
      </c>
      <c r="P58" s="80">
        <f>IF(D58="","",IF(D58&gt;D52,1,IF(D58=D52,0.5,0)))</f>
        <v>1</v>
      </c>
      <c r="Q58" s="80">
        <f>IF(E58="","",IF(E58&gt;E53,1,IF(E58=E53,0.5,0)))</f>
        <v>0</v>
      </c>
      <c r="R58" s="80">
        <f>IF(F58="","",IF(F58&gt;F54,1,IF(F58=F54,0.5,0)))</f>
        <v>0</v>
      </c>
      <c r="S58" s="80">
        <f>IF(G58="","",IF(G58&gt;G55,1,IF(G58=G55,0.5,0)))</f>
        <v>0</v>
      </c>
      <c r="T58" s="80">
        <f>IF(H58="","",IF(H58&gt;H56,1,IF(H58=H56,0.5,0)))</f>
        <v>1</v>
      </c>
      <c r="U58" s="80">
        <f>IF(I58="","",IF(I58&gt;I57,1,IF(I58=I57,0.5,0)))</f>
        <v>1</v>
      </c>
      <c r="V58" s="80">
        <f>IF(J58="","",IF(J58&gt;J60,1,IF(J58=J60,0.5,0)))</f>
        <v>1</v>
      </c>
      <c r="W58" s="80">
        <f>IF(K58="","",IF(K58&gt;K59,1,IF(K58=K59,0.5,0)))</f>
        <v>0.5</v>
      </c>
      <c r="X58" s="80">
        <f>IF(L58="","",IF(L58&gt;L49,1,IF(L58=L49,0.5,0)))</f>
        <v>0</v>
      </c>
      <c r="Y58" s="80">
        <f>IF(M58="","",IF(M58&gt;M50,1,IF(M58=M50,0.5,0)))</f>
        <v>1</v>
      </c>
      <c r="AC58" s="82"/>
    </row>
    <row r="59" spans="1:29" ht="15" customHeight="1" x14ac:dyDescent="0.3">
      <c r="A59" s="1">
        <v>11</v>
      </c>
      <c r="B59" s="83" t="s">
        <v>203</v>
      </c>
      <c r="C59" s="80">
        <f>IF(ISERROR(VLOOKUP($B59,'R11'!$A$16:$C$21,3,FALSE)),IF(VLOOKUP($B59,'R11'!$B$16:$E$21,4,FALSE)="","",VLOOKUP($B59,'R11'!$B$16:$E$21,4,FALSE)),IF(VLOOKUP($B59,'R11'!$A$16:$C$21,3,FALSE)="","",VLOOKUP($B59,'R11'!$A$16:$C$21,3,FALSE)))</f>
        <v>5.5</v>
      </c>
      <c r="D59" s="80">
        <f>IF(ISERROR(VLOOKUP($B59,'R1'!$A$16:$C$21,3,FALSE)),IF(VLOOKUP($B59,'R1'!$B$16:$E$21,4,FALSE)="","",VLOOKUP($B59,'R1'!$B$16:$E$21,4,FALSE)),IF(VLOOKUP($B59,'R1'!$A$16:$C$21,3,FALSE)="","",VLOOKUP($B59,'R1'!$A$16:$C$21,3,FALSE)))</f>
        <v>0</v>
      </c>
      <c r="E59" s="80">
        <f>IF(ISERROR(VLOOKUP($B59,'R2'!$A$16:$C$21,3,FALSE)),IF(VLOOKUP($B59,'R2'!$B$16:$E$21,4,FALSE)="","",VLOOKUP($B59,'R2'!$B$16:$E$21,4,FALSE)),IF(VLOOKUP($B59,'R2'!$A$16:$C$21,3,FALSE)="","",VLOOKUP($B59,'R2'!$A$16:$C$21,3,FALSE)))</f>
        <v>1.5</v>
      </c>
      <c r="F59" s="80">
        <f>IF(ISERROR(VLOOKUP($B59,'R3'!$A$16:$C$21,3,FALSE)),IF(VLOOKUP($B59,'R3'!$B$16:$E$21,4,FALSE)="","",VLOOKUP($B59,'R3'!$B$16:$E$21,4,FALSE)),IF(VLOOKUP($B59,'R3'!$A$16:$C$21,3,FALSE)="","",VLOOKUP($B59,'R3'!$A$16:$C$21,3,FALSE)))</f>
        <v>0.5</v>
      </c>
      <c r="G59" s="80">
        <f>IF(ISERROR(VLOOKUP($B59,'R4'!$A$16:$C$21,3,FALSE)),IF(VLOOKUP($B59,'R4'!$B$16:$E$21,4,FALSE)="","",VLOOKUP($B59,'R4'!$B$16:$E$21,4,FALSE)),IF(VLOOKUP($B59,'R4'!$A$16:$C$21,3,FALSE)="","",VLOOKUP($B59,'R4'!$A$16:$C$21,3,FALSE)))</f>
        <v>1.5</v>
      </c>
      <c r="H59" s="80">
        <f>IF(ISERROR(VLOOKUP($B59,'R5'!$A$16:$C$21,3,FALSE)),IF(VLOOKUP($B59,'R5'!$B$16:$E$21,4,FALSE)="","",VLOOKUP($B59,'R5'!$B$16:$E$21,4,FALSE)),IF(VLOOKUP($B59,'R5'!$A$16:$C$21,3,FALSE)="","",VLOOKUP($B59,'R5'!$A$16:$C$21,3,FALSE)))</f>
        <v>3</v>
      </c>
      <c r="I59" s="80">
        <f>IF(ISERROR(VLOOKUP($B59,'R6'!$A$16:$C$21,3,FALSE)),IF(VLOOKUP($B59,'R6'!$B$16:$E$21,4,FALSE)="","",VLOOKUP($B59,'R6'!$B$16:$E$21,4,FALSE)),IF(VLOOKUP($B59,'R6'!$A$16:$C$21,3,FALSE)="","",VLOOKUP($B59,'R6'!$A$16:$C$21,3,FALSE)))</f>
        <v>4</v>
      </c>
      <c r="J59" s="80">
        <f>IF(ISERROR(VLOOKUP($B59,'R7'!$A$16:$C$21,3,FALSE)),IF(VLOOKUP($B59,'R7'!$B$16:$E$21,4,FALSE)="","",VLOOKUP($B59,'R7'!$B$16:$E$21,4,FALSE)),IF(VLOOKUP($B59,'R7'!$A$16:$C$21,3,FALSE)="","",VLOOKUP($B59,'R7'!$A$16:$C$21,3,FALSE)))</f>
        <v>1.5</v>
      </c>
      <c r="K59" s="80">
        <f>IF(ISERROR(VLOOKUP($B59,'R8'!$A$16:$C$21,3,FALSE)),IF(VLOOKUP($B59,'R8'!$B$16:$E$21,4,FALSE)="","",VLOOKUP($B59,'R8'!$B$16:$E$21,4,FALSE)),IF(VLOOKUP($B59,'R8'!$A$16:$C$21,3,FALSE)="","",VLOOKUP($B59,'R8'!$A$16:$C$21,3,FALSE)))</f>
        <v>3</v>
      </c>
      <c r="L59" s="80">
        <f>IF(ISERROR(VLOOKUP($B59,'R9'!$A$16:$C$21,3,FALSE)),IF(VLOOKUP($B59,'R9'!$B$16:$E$21,4,FALSE)="","",VLOOKUP($B59,'R9'!$B$16:$E$21,4,FALSE)),IF(VLOOKUP($B59,'R9'!$A$16:$C$21,3,FALSE)="","",VLOOKUP($B59,'R9'!$A$16:$C$21,3,FALSE)))</f>
        <v>3</v>
      </c>
      <c r="M59" s="80">
        <f>IF(ISERROR(VLOOKUP($B59,'R10'!$A$16:$C$21,3,FALSE)),IF(VLOOKUP($B59,'R10'!$B$16:$E$21,4,FALSE)="","",VLOOKUP($B59,'R10'!$B$16:$E$21,4,FALSE)),IF(VLOOKUP($B59,'R10'!$A$16:$C$21,3,FALSE)="","",VLOOKUP($B59,'R10'!$A$16:$C$21,3,FALSE)))</f>
        <v>3</v>
      </c>
      <c r="O59" s="80">
        <f>IF(C59="","",IF(C59&gt;C50,1,IF(C59=C50,0.5,0)))</f>
        <v>1</v>
      </c>
      <c r="P59" s="80">
        <f>IF(D59="","",IF(D59&gt;D51,1,IF(D59=D51,0.5,0)))</f>
        <v>0</v>
      </c>
      <c r="Q59" s="80">
        <f>IF(E59="","",IF(E59&gt;E52,1,IF(E59=E52,0.5,0)))</f>
        <v>0</v>
      </c>
      <c r="R59" s="80">
        <f>IF(F59="","",IF(F59&gt;F53,1,IF(F59=F53,0.5,0)))</f>
        <v>0</v>
      </c>
      <c r="S59" s="80">
        <f>IF(G59="","",IF(G59&gt;G54,1,IF(G59=G54,0.5,0)))</f>
        <v>0</v>
      </c>
      <c r="T59" s="80">
        <f>IF(H59="","",IF(H59&gt;H55,1,IF(H59=H55,0.5,0)))</f>
        <v>0.5</v>
      </c>
      <c r="U59" s="80">
        <f>IF(I59="","",IF(I59&gt;I56,1,IF(I59=I56,0.5,0)))</f>
        <v>1</v>
      </c>
      <c r="V59" s="80">
        <f>IF(J59="","",IF(J59&gt;J57,1,IF(J59=J57,0.5,0)))</f>
        <v>0</v>
      </c>
      <c r="W59" s="80">
        <f>IF(K59="","",IF(K59&gt;K58,1,IF(K59=K58,0.5,0)))</f>
        <v>0.5</v>
      </c>
      <c r="X59" s="80">
        <f>IF(L59="","",IF(L59&gt;L60,1,IF(L59=L60,0.5,0)))</f>
        <v>0.5</v>
      </c>
      <c r="Y59" s="80">
        <f>IF(M59="","",IF(M59&gt;M49,1,IF(M59=M49,0.5,0)))</f>
        <v>0.5</v>
      </c>
      <c r="AC59" s="82"/>
    </row>
    <row r="60" spans="1:29" ht="15" customHeight="1" x14ac:dyDescent="0.3">
      <c r="A60" s="1">
        <v>12</v>
      </c>
      <c r="B60" s="83" t="s">
        <v>204</v>
      </c>
      <c r="C60" s="80">
        <f>IF(ISERROR(VLOOKUP($B60,'R11'!$A$16:$C$21,3,FALSE)),IF(VLOOKUP($B60,'R11'!$B$16:$E$21,4,FALSE)="","",VLOOKUP($B60,'R11'!$B$16:$E$21,4,FALSE)),IF(VLOOKUP($B60,'R11'!$A$16:$C$21,3,FALSE)="","",VLOOKUP($B60,'R11'!$A$16:$C$21,3,FALSE)))</f>
        <v>3.5</v>
      </c>
      <c r="D60" s="80">
        <f>IF(ISERROR(VLOOKUP($B60,'R1'!$A$16:$C$21,3,FALSE)),IF(VLOOKUP($B60,'R1'!$B$16:$E$21,4,FALSE)="","",VLOOKUP($B60,'R1'!$B$16:$E$21,4,FALSE)),IF(VLOOKUP($B60,'R1'!$A$16:$C$21,3,FALSE)="","",VLOOKUP($B60,'R1'!$A$16:$C$21,3,FALSE)))</f>
        <v>2.5</v>
      </c>
      <c r="E60" s="80">
        <f>IF(ISERROR(VLOOKUP($B60,'R2'!$A$16:$C$21,3,FALSE)),IF(VLOOKUP($B60,'R2'!$B$16:$E$21,4,FALSE)="","",VLOOKUP($B60,'R2'!$B$16:$E$21,4,FALSE)),IF(VLOOKUP($B60,'R2'!$A$16:$C$21,3,FALSE)="","",VLOOKUP($B60,'R2'!$A$16:$C$21,3,FALSE)))</f>
        <v>2.5</v>
      </c>
      <c r="F60" s="80">
        <f>IF(ISERROR(VLOOKUP($B60,'R3'!$A$16:$C$21,3,FALSE)),IF(VLOOKUP($B60,'R3'!$B$16:$E$21,4,FALSE)="","",VLOOKUP($B60,'R3'!$B$16:$E$21,4,FALSE)),IF(VLOOKUP($B60,'R3'!$A$16:$C$21,3,FALSE)="","",VLOOKUP($B60,'R3'!$A$16:$C$21,3,FALSE)))</f>
        <v>2</v>
      </c>
      <c r="G60" s="80">
        <f>IF(ISERROR(VLOOKUP($B60,'R4'!$A$16:$C$21,3,FALSE)),IF(VLOOKUP($B60,'R4'!$B$16:$E$21,4,FALSE)="","",VLOOKUP($B60,'R4'!$B$16:$E$21,4,FALSE)),IF(VLOOKUP($B60,'R4'!$A$16:$C$21,3,FALSE)="","",VLOOKUP($B60,'R4'!$A$16:$C$21,3,FALSE)))</f>
        <v>2.5</v>
      </c>
      <c r="H60" s="80">
        <f>IF(ISERROR(VLOOKUP($B60,'R5'!$A$16:$C$21,3,FALSE)),IF(VLOOKUP($B60,'R5'!$B$16:$E$21,4,FALSE)="","",VLOOKUP($B60,'R5'!$B$16:$E$21,4,FALSE)),IF(VLOOKUP($B60,'R5'!$A$16:$C$21,3,FALSE)="","",VLOOKUP($B60,'R5'!$A$16:$C$21,3,FALSE)))</f>
        <v>5</v>
      </c>
      <c r="I60" s="80">
        <f>IF(ISERROR(VLOOKUP($B60,'R6'!$A$16:$C$21,3,FALSE)),IF(VLOOKUP($B60,'R6'!$B$16:$E$21,4,FALSE)="","",VLOOKUP($B60,'R6'!$B$16:$E$21,4,FALSE)),IF(VLOOKUP($B60,'R6'!$A$16:$C$21,3,FALSE)="","",VLOOKUP($B60,'R6'!$A$16:$C$21,3,FALSE)))</f>
        <v>0.5</v>
      </c>
      <c r="J60" s="80">
        <f>IF(ISERROR(VLOOKUP($B60,'R7'!$A$16:$C$21,3,FALSE)),IF(VLOOKUP($B60,'R7'!$B$16:$E$21,4,FALSE)="","",VLOOKUP($B60,'R7'!$B$16:$E$21,4,FALSE)),IF(VLOOKUP($B60,'R7'!$A$16:$C$21,3,FALSE)="","",VLOOKUP($B60,'R7'!$A$16:$C$21,3,FALSE)))</f>
        <v>2.5</v>
      </c>
      <c r="K60" s="80">
        <f>IF(ISERROR(VLOOKUP($B60,'R8'!$A$16:$C$21,3,FALSE)),IF(VLOOKUP($B60,'R8'!$B$16:$E$21,4,FALSE)="","",VLOOKUP($B60,'R8'!$B$16:$E$21,4,FALSE)),IF(VLOOKUP($B60,'R8'!$A$16:$C$21,3,FALSE)="","",VLOOKUP($B60,'R8'!$A$16:$C$21,3,FALSE)))</f>
        <v>3</v>
      </c>
      <c r="L60" s="80">
        <f>IF(ISERROR(VLOOKUP($B60,'R9'!$A$16:$C$21,3,FALSE)),IF(VLOOKUP($B60,'R9'!$B$16:$E$21,4,FALSE)="","",VLOOKUP($B60,'R9'!$B$16:$E$21,4,FALSE)),IF(VLOOKUP($B60,'R9'!$A$16:$C$21,3,FALSE)="","",VLOOKUP($B60,'R9'!$A$16:$C$21,3,FALSE)))</f>
        <v>3</v>
      </c>
      <c r="M60" s="80">
        <f>IF(ISERROR(VLOOKUP($B60,'R10'!$A$16:$C$21,3,FALSE)),IF(VLOOKUP($B60,'R10'!$B$16:$E$21,4,FALSE)="","",VLOOKUP($B60,'R10'!$B$16:$E$21,4,FALSE)),IF(VLOOKUP($B60,'R10'!$A$16:$C$21,3,FALSE)="","",VLOOKUP($B60,'R10'!$A$16:$C$21,3,FALSE)))</f>
        <v>1.5</v>
      </c>
      <c r="O60" s="80">
        <f>IF(C60="","",IF(C60&gt;C49,1,IF(C60=C49,0.5,0)))</f>
        <v>1</v>
      </c>
      <c r="P60" s="80">
        <f>IF(D60="","",IF(D60&gt;D55,1,IF(D60=D55,0.5,0)))</f>
        <v>0</v>
      </c>
      <c r="Q60" s="80">
        <f>IF(E60="","",IF(E60&gt;E50,1,IF(E60=E50,0.5,0)))</f>
        <v>0</v>
      </c>
      <c r="R60" s="80">
        <f>IF(F60="","",IF(F60&gt;F56,1,IF(F60=F56,0.5,0)))</f>
        <v>0</v>
      </c>
      <c r="S60" s="80">
        <f>IF(G60="","",IF(G60&gt;G51,1,IF(G60=G51,0.5,0)))</f>
        <v>0</v>
      </c>
      <c r="T60" s="80">
        <f>IF(H60="","",IF(H60&gt;H57,1,IF(H60=H57,0.5,0)))</f>
        <v>1</v>
      </c>
      <c r="U60" s="80">
        <f>IF(I60="","",IF(I60&gt;I52,1,IF(I60=I52,0.5,0)))</f>
        <v>0</v>
      </c>
      <c r="V60" s="80">
        <f>IF(J60="","",IF(J60&gt;J58,1,IF(J60=J58,0.5,0)))</f>
        <v>0</v>
      </c>
      <c r="W60" s="80">
        <f>IF(K60="","",IF(K60&gt;K53,1,IF(K60=K53,0.5,0)))</f>
        <v>0.5</v>
      </c>
      <c r="X60" s="80">
        <f>IF(L60="","",IF(L60&gt;L59,1,IF(L60=L59,0.5,0)))</f>
        <v>0.5</v>
      </c>
      <c r="Y60" s="80">
        <f>IF(M60="","",IF(M60&gt;M54,1,IF(M60=M54,0.5,0)))</f>
        <v>0</v>
      </c>
      <c r="AC60" s="82"/>
    </row>
    <row r="61" spans="1:29" ht="15" customHeight="1" x14ac:dyDescent="0.3">
      <c r="A61" s="1"/>
      <c r="B61" s="88" t="s">
        <v>59</v>
      </c>
    </row>
    <row r="62" spans="1:29" ht="15" customHeight="1" x14ac:dyDescent="0.3">
      <c r="A62" s="1"/>
      <c r="B62" s="87" t="s">
        <v>4</v>
      </c>
    </row>
    <row r="63" spans="1:29" ht="15" customHeight="1" x14ac:dyDescent="0.3">
      <c r="A63" s="1"/>
      <c r="B63" s="87"/>
    </row>
    <row r="64" spans="1:29" ht="15" customHeight="1" x14ac:dyDescent="0.3">
      <c r="A64" s="1">
        <v>1</v>
      </c>
      <c r="B64" s="83" t="s">
        <v>205</v>
      </c>
      <c r="C64" s="80">
        <f>IF(ISERROR(VLOOKUP($B64,'R11'!$G$16:$I$21,3,FALSE)),IF(VLOOKUP($B64,'R11'!$H$16:$K$21,4,FALSE)="","",VLOOKUP($B64,'R11'!$H$16:$K$21,4,FALSE)),IF(VLOOKUP($B64,'R11'!$G$16:$I$21,3,FALSE)="","",VLOOKUP($B64,'R11'!$G$16:$I$21,3,FALSE)))</f>
        <v>3.5</v>
      </c>
      <c r="D64" s="80">
        <f>IF(ISERROR(VLOOKUP($B64,'R1'!$G$16:$I$21,3,FALSE)),IF(VLOOKUP($B64,'R1'!$H$16:$K$21,4,FALSE)="","",VLOOKUP($B64,'R1'!$H$16:$K$21,4,FALSE)),IF(VLOOKUP($B64,'R1'!$G$16:$I$21,3,FALSE)="","",VLOOKUP($B64,'R1'!$G$16:$I$21,3,FALSE)))</f>
        <v>2.5</v>
      </c>
      <c r="E64" s="80">
        <f>IF(ISERROR(VLOOKUP($B64,'R2'!$G$16:$I$21,3,FALSE)),IF(VLOOKUP($B64,'R2'!$H$16:$K$21,4,FALSE)="","",VLOOKUP($B64,'R2'!$H$16:$K$21,4,FALSE)),IF(VLOOKUP($B64,'R2'!$G$16:$I$21,3,FALSE)="","",VLOOKUP($B64,'R2'!$G$16:$I$21,3,FALSE)))</f>
        <v>4.5</v>
      </c>
      <c r="F64" s="80">
        <f>IF(ISERROR(VLOOKUP($B64,'R3'!$G$16:$I$21,3,FALSE)),IF(VLOOKUP($B64,'R3'!$H$16:$K$21,4,FALSE)="","",VLOOKUP($B64,'R3'!$H$16:$K$21,4,FALSE)),IF(VLOOKUP($B64,'R3'!$G$16:$I$21,3,FALSE)="","",VLOOKUP($B64,'R3'!$G$16:$I$21,3,FALSE)))</f>
        <v>3.5</v>
      </c>
      <c r="G64" s="80">
        <f>IF(ISERROR(VLOOKUP($B64,'R4'!$G$16:$I$21,3,FALSE)),IF(VLOOKUP($B64,'R4'!$H$16:$K$21,4,FALSE)="","",VLOOKUP($B64,'R4'!$H$16:$K$21,4,FALSE)),IF(VLOOKUP($B64,'R4'!$G$16:$I$21,3,FALSE)="","",VLOOKUP($B64,'R4'!$G$16:$I$21,3,FALSE)))</f>
        <v>2</v>
      </c>
      <c r="H64" s="80">
        <f>IF(ISERROR(VLOOKUP($B64,'R5'!$G$16:$I$21,3,FALSE)),IF(VLOOKUP($B64,'R5'!$H$16:$K$21,4,FALSE)="","",VLOOKUP($B64,'R5'!$H$16:$K$21,4,FALSE)),IF(VLOOKUP($B64,'R5'!$G$16:$I$21,3,FALSE)="","",VLOOKUP($B64,'R5'!$G$16:$I$21,3,FALSE)))</f>
        <v>2</v>
      </c>
      <c r="I64" s="80">
        <f>IF(ISERROR(VLOOKUP($B64,'R6'!$G$16:$I$21,3,FALSE)),IF(VLOOKUP($B64,'R6'!$H$16:$K$21,4,FALSE)="","",VLOOKUP($B64,'R6'!$H$16:$K$21,4,FALSE)),IF(VLOOKUP($B64,'R6'!$G$16:$I$21,3,FALSE)="","",VLOOKUP($B64,'R6'!$G$16:$I$21,3,FALSE)))</f>
        <v>5</v>
      </c>
      <c r="J64" s="80">
        <f>IF(ISERROR(VLOOKUP($B64,'R7'!$G$16:$I$21,3,FALSE)),IF(VLOOKUP($B64,'R7'!$H$16:$K$21,4,FALSE)="","",VLOOKUP($B64,'R7'!$H$16:$K$21,4,FALSE)),IF(VLOOKUP($B64,'R7'!$G$16:$I$21,3,FALSE)="","",VLOOKUP($B64,'R7'!$G$16:$I$21,3,FALSE)))</f>
        <v>4</v>
      </c>
      <c r="K64" s="80">
        <f>IF(ISERROR(VLOOKUP($B64,'R8'!$G$16:$I$21,3,FALSE)),IF(VLOOKUP($B64,'R8'!$H$16:$K$21,4,FALSE)="","",VLOOKUP($B64,'R8'!$H$16:$K$21,4,FALSE)),IF(VLOOKUP($B64,'R8'!$G$16:$I$21,3,FALSE)="","",VLOOKUP($B64,'R8'!$G$16:$I$21,3,FALSE)))</f>
        <v>2.5</v>
      </c>
      <c r="L64" s="80">
        <f>IF(ISERROR(VLOOKUP($B64,'R9'!$G$16:$I$21,3,FALSE)),IF(VLOOKUP($B64,'R9'!$H$16:$K$21,4,FALSE)="","",VLOOKUP($B64,'R9'!$H$16:$K$21,4,FALSE)),IF(VLOOKUP($B64,'R9'!$G$16:$I$21,3,FALSE)="","",VLOOKUP($B64,'R9'!$G$16:$I$21,3,FALSE)))</f>
        <v>4.5</v>
      </c>
      <c r="M64" s="80">
        <f>IF(ISERROR(VLOOKUP($B64,'R10'!$G$16:$I$21,3,FALSE)),IF(VLOOKUP($B64,'R10'!$H$16:$K$21,4,FALSE)="","",VLOOKUP($B64,'R10'!$H$16:$K$21,4,FALSE)),IF(VLOOKUP($B64,'R10'!$G$16:$I$21,3,FALSE)="","",VLOOKUP($B64,'R10'!$G$16:$I$21,3,FALSE)))</f>
        <v>1</v>
      </c>
      <c r="O64" s="80">
        <f>IF(C64="","",IF(C64&gt;C75,1,IF(C64=C75,0.5,0)))</f>
        <v>1</v>
      </c>
      <c r="P64" s="80">
        <f>IF(D64="","",IF(D64&gt;D65,1,IF(D64=D65,0.5,0)))</f>
        <v>0</v>
      </c>
      <c r="Q64" s="80">
        <f>IF(E64="","",IF(E64&gt;E66,1,IF(E64=E66,0.5,0)))</f>
        <v>1</v>
      </c>
      <c r="R64" s="80">
        <f>IF(F64="","",IF(F64&gt;F67,1,IF(F64=F67,0.5,0)))</f>
        <v>1</v>
      </c>
      <c r="S64" s="80">
        <f>IF(G64="","",IF(G64&gt;G68,1,IF(G64=G68,0.5,0)))</f>
        <v>0</v>
      </c>
      <c r="T64" s="80">
        <f>IF(H64="","",IF(H64&gt;H69,1,IF(H64=H69,0.5,0)))</f>
        <v>0</v>
      </c>
      <c r="U64" s="80">
        <f>IF(I64="","",IF(I64&gt;I70,1,IF(I64=I70,0.5,0)))</f>
        <v>1</v>
      </c>
      <c r="V64" s="80">
        <f>IF(J64="","",IF(J64&gt;J71,1,IF(J64=J71,0.5,0)))</f>
        <v>1</v>
      </c>
      <c r="W64" s="80">
        <f>IF(K64="","",IF(K64&gt;K72,1,IF(K64=K72,0.5,0)))</f>
        <v>0</v>
      </c>
      <c r="X64" s="80">
        <f>IF(L64="","",IF(L64&gt;L73,1,IF(L64=L73,0.5,0)))</f>
        <v>1</v>
      </c>
      <c r="Y64" s="80">
        <f>IF(M64="","",IF(M64&gt;M74,1,IF(M64=M74,0.5,0)))</f>
        <v>0</v>
      </c>
      <c r="AC64" s="82"/>
    </row>
    <row r="65" spans="1:29" ht="15" customHeight="1" x14ac:dyDescent="0.3">
      <c r="A65" s="1">
        <v>2</v>
      </c>
      <c r="B65" s="83" t="s">
        <v>206</v>
      </c>
      <c r="C65" s="80">
        <f>IF(ISERROR(VLOOKUP($B65,'R11'!$G$16:$I$21,3,FALSE)),IF(VLOOKUP($B65,'R11'!$H$16:$K$21,4,FALSE)="","",VLOOKUP($B65,'R11'!$H$16:$K$21,4,FALSE)),IF(VLOOKUP($B65,'R11'!$G$16:$I$21,3,FALSE)="","",VLOOKUP($B65,'R11'!$G$16:$I$21,3,FALSE)))</f>
        <v>2</v>
      </c>
      <c r="D65" s="80">
        <f>IF(ISERROR(VLOOKUP($B65,'R1'!$G$16:$I$21,3,FALSE)),IF(VLOOKUP($B65,'R1'!$H$16:$K$21,4,FALSE)="","",VLOOKUP($B65,'R1'!$H$16:$K$21,4,FALSE)),IF(VLOOKUP($B65,'R1'!$G$16:$I$21,3,FALSE)="","",VLOOKUP($B65,'R1'!$G$16:$I$21,3,FALSE)))</f>
        <v>3.5</v>
      </c>
      <c r="E65" s="80">
        <f>IF(ISERROR(VLOOKUP($B65,'R2'!$G$16:$I$21,3,FALSE)),IF(VLOOKUP($B65,'R2'!$H$16:$K$21,4,FALSE)="","",VLOOKUP($B65,'R2'!$H$16:$K$21,4,FALSE)),IF(VLOOKUP($B65,'R2'!$G$16:$I$21,3,FALSE)="","",VLOOKUP($B65,'R2'!$G$16:$I$21,3,FALSE)))</f>
        <v>3.5</v>
      </c>
      <c r="F65" s="80">
        <f>IF(ISERROR(VLOOKUP($B65,'R3'!$G$16:$I$21,3,FALSE)),IF(VLOOKUP($B65,'R3'!$H$16:$K$21,4,FALSE)="","",VLOOKUP($B65,'R3'!$H$16:$K$21,4,FALSE)),IF(VLOOKUP($B65,'R3'!$G$16:$I$21,3,FALSE)="","",VLOOKUP($B65,'R3'!$G$16:$I$21,3,FALSE)))</f>
        <v>4</v>
      </c>
      <c r="G65" s="80">
        <f>IF(ISERROR(VLOOKUP($B65,'R4'!$G$16:$I$21,3,FALSE)),IF(VLOOKUP($B65,'R4'!$H$16:$K$21,4,FALSE)="","",VLOOKUP($B65,'R4'!$H$16:$K$21,4,FALSE)),IF(VLOOKUP($B65,'R4'!$G$16:$I$21,3,FALSE)="","",VLOOKUP($B65,'R4'!$G$16:$I$21,3,FALSE)))</f>
        <v>4.5</v>
      </c>
      <c r="H65" s="80">
        <f>IF(ISERROR(VLOOKUP($B65,'R5'!$G$16:$I$21,3,FALSE)),IF(VLOOKUP($B65,'R5'!$H$16:$K$21,4,FALSE)="","",VLOOKUP($B65,'R5'!$H$16:$K$21,4,FALSE)),IF(VLOOKUP($B65,'R5'!$G$16:$I$21,3,FALSE)="","",VLOOKUP($B65,'R5'!$G$16:$I$21,3,FALSE)))</f>
        <v>4.5</v>
      </c>
      <c r="I65" s="80">
        <f>IF(ISERROR(VLOOKUP($B65,'R6'!$G$16:$I$21,3,FALSE)),IF(VLOOKUP($B65,'R6'!$H$16:$K$21,4,FALSE)="","",VLOOKUP($B65,'R6'!$H$16:$K$21,4,FALSE)),IF(VLOOKUP($B65,'R6'!$G$16:$I$21,3,FALSE)="","",VLOOKUP($B65,'R6'!$G$16:$I$21,3,FALSE)))</f>
        <v>3</v>
      </c>
      <c r="J65" s="80">
        <f>IF(ISERROR(VLOOKUP($B65,'R7'!$G$16:$I$21,3,FALSE)),IF(VLOOKUP($B65,'R7'!$H$16:$K$21,4,FALSE)="","",VLOOKUP($B65,'R7'!$H$16:$K$21,4,FALSE)),IF(VLOOKUP($B65,'R7'!$G$16:$I$21,3,FALSE)="","",VLOOKUP($B65,'R7'!$G$16:$I$21,3,FALSE)))</f>
        <v>6</v>
      </c>
      <c r="K65" s="80">
        <f>IF(ISERROR(VLOOKUP($B65,'R8'!$G$16:$I$21,3,FALSE)),IF(VLOOKUP($B65,'R8'!$H$16:$K$21,4,FALSE)="","",VLOOKUP($B65,'R8'!$H$16:$K$21,4,FALSE)),IF(VLOOKUP($B65,'R8'!$G$16:$I$21,3,FALSE)="","",VLOOKUP($B65,'R8'!$G$16:$I$21,3,FALSE)))</f>
        <v>5.5</v>
      </c>
      <c r="L65" s="80">
        <f>IF(ISERROR(VLOOKUP($B65,'R9'!$G$16:$I$21,3,FALSE)),IF(VLOOKUP($B65,'R9'!$H$16:$K$21,4,FALSE)="","",VLOOKUP($B65,'R9'!$H$16:$K$21,4,FALSE)),IF(VLOOKUP($B65,'R9'!$G$16:$I$21,3,FALSE)="","",VLOOKUP($B65,'R9'!$G$16:$I$21,3,FALSE)))</f>
        <v>3.5</v>
      </c>
      <c r="M65" s="80">
        <f>IF(ISERROR(VLOOKUP($B65,'R10'!$G$16:$I$21,3,FALSE)),IF(VLOOKUP($B65,'R10'!$H$16:$K$21,4,FALSE)="","",VLOOKUP($B65,'R10'!$H$16:$K$21,4,FALSE)),IF(VLOOKUP($B65,'R10'!$G$16:$I$21,3,FALSE)="","",VLOOKUP($B65,'R10'!$G$16:$I$21,3,FALSE)))</f>
        <v>4</v>
      </c>
      <c r="O65" s="80">
        <f>IF(C65="","",IF(C65&gt;C74,1,IF(C65=C74,0.5,0)))</f>
        <v>0</v>
      </c>
      <c r="P65" s="80">
        <f>IF(D65="","",IF(D65&gt;D64,1,IF(D65=D64,0.5,0)))</f>
        <v>1</v>
      </c>
      <c r="Q65" s="80">
        <f>IF(E65="","",IF(E65&gt;E75,1,IF(E65=E75,0.5,0)))</f>
        <v>1</v>
      </c>
      <c r="R65" s="80">
        <f>IF(F65="","",IF(F65&gt;F66,1,IF(F65=F66,0.5,0)))</f>
        <v>1</v>
      </c>
      <c r="S65" s="80">
        <f>IF(G65="","",IF(G65&gt;G67,1,IF(G65=G67,0.5,0)))</f>
        <v>1</v>
      </c>
      <c r="T65" s="80">
        <f>IF(H65="","",IF(H65&gt;H68,1,IF(H65=H68,0.5,0)))</f>
        <v>1</v>
      </c>
      <c r="U65" s="80">
        <f>IF(I65="","",IF(I65&gt;I69,1,IF(I65=I69,0.5,0)))</f>
        <v>0.5</v>
      </c>
      <c r="V65" s="80">
        <f>IF(J65="","",IF(J65&gt;J70,1,IF(J65=J70,0.5,0)))</f>
        <v>1</v>
      </c>
      <c r="W65" s="80">
        <f>IF(K65="","",IF(K65&gt;K71,1,IF(K65=K71,0.5,0)))</f>
        <v>1</v>
      </c>
      <c r="X65" s="80">
        <f>IF(L65="","",IF(L65&gt;L72,1,IF(L65=L72,0.5,0)))</f>
        <v>1</v>
      </c>
      <c r="Y65" s="80">
        <f>IF(M65="","",IF(M65&gt;M73,1,IF(M65=M73,0.5,0)))</f>
        <v>1</v>
      </c>
      <c r="AC65" s="82"/>
    </row>
    <row r="66" spans="1:29" ht="15" customHeight="1" x14ac:dyDescent="0.3">
      <c r="A66" s="1">
        <v>3</v>
      </c>
      <c r="B66" s="83" t="s">
        <v>207</v>
      </c>
      <c r="C66" s="80">
        <f>IF(ISERROR(VLOOKUP($B66,'R11'!$G$16:$I$21,3,FALSE)),IF(VLOOKUP($B66,'R11'!$H$16:$K$21,4,FALSE)="","",VLOOKUP($B66,'R11'!$H$16:$K$21,4,FALSE)),IF(VLOOKUP($B66,'R11'!$G$16:$I$21,3,FALSE)="","",VLOOKUP($B66,'R11'!$G$16:$I$21,3,FALSE)))</f>
        <v>2</v>
      </c>
      <c r="D66" s="80">
        <f>IF(ISERROR(VLOOKUP($B66,'R1'!$G$16:$I$21,3,FALSE)),IF(VLOOKUP($B66,'R1'!$H$16:$K$21,4,FALSE)="","",VLOOKUP($B66,'R1'!$H$16:$K$21,4,FALSE)),IF(VLOOKUP($B66,'R1'!$G$16:$I$21,3,FALSE)="","",VLOOKUP($B66,'R1'!$G$16:$I$21,3,FALSE)))</f>
        <v>2</v>
      </c>
      <c r="E66" s="80">
        <f>IF(ISERROR(VLOOKUP($B66,'R2'!$G$16:$I$21,3,FALSE)),IF(VLOOKUP($B66,'R2'!$H$16:$K$21,4,FALSE)="","",VLOOKUP($B66,'R2'!$H$16:$K$21,4,FALSE)),IF(VLOOKUP($B66,'R2'!$G$16:$I$21,3,FALSE)="","",VLOOKUP($B66,'R2'!$G$16:$I$21,3,FALSE)))</f>
        <v>1.5</v>
      </c>
      <c r="F66" s="80">
        <f>IF(ISERROR(VLOOKUP($B66,'R3'!$G$16:$I$21,3,FALSE)),IF(VLOOKUP($B66,'R3'!$H$16:$K$21,4,FALSE)="","",VLOOKUP($B66,'R3'!$H$16:$K$21,4,FALSE)),IF(VLOOKUP($B66,'R3'!$G$16:$I$21,3,FALSE)="","",VLOOKUP($B66,'R3'!$G$16:$I$21,3,FALSE)))</f>
        <v>2</v>
      </c>
      <c r="G66" s="80">
        <f>IF(ISERROR(VLOOKUP($B66,'R4'!$G$16:$I$21,3,FALSE)),IF(VLOOKUP($B66,'R4'!$H$16:$K$21,4,FALSE)="","",VLOOKUP($B66,'R4'!$H$16:$K$21,4,FALSE)),IF(VLOOKUP($B66,'R4'!$G$16:$I$21,3,FALSE)="","",VLOOKUP($B66,'R4'!$G$16:$I$21,3,FALSE)))</f>
        <v>3.5</v>
      </c>
      <c r="H66" s="80">
        <f>IF(ISERROR(VLOOKUP($B66,'R5'!$G$16:$I$21,3,FALSE)),IF(VLOOKUP($B66,'R5'!$H$16:$K$21,4,FALSE)="","",VLOOKUP($B66,'R5'!$H$16:$K$21,4,FALSE)),IF(VLOOKUP($B66,'R5'!$G$16:$I$21,3,FALSE)="","",VLOOKUP($B66,'R5'!$G$16:$I$21,3,FALSE)))</f>
        <v>1</v>
      </c>
      <c r="I66" s="80">
        <f>IF(ISERROR(VLOOKUP($B66,'R6'!$G$16:$I$21,3,FALSE)),IF(VLOOKUP($B66,'R6'!$H$16:$K$21,4,FALSE)="","",VLOOKUP($B66,'R6'!$H$16:$K$21,4,FALSE)),IF(VLOOKUP($B66,'R6'!$G$16:$I$21,3,FALSE)="","",VLOOKUP($B66,'R6'!$G$16:$I$21,3,FALSE)))</f>
        <v>3.5</v>
      </c>
      <c r="J66" s="80">
        <f>IF(ISERROR(VLOOKUP($B66,'R7'!$G$16:$I$21,3,FALSE)),IF(VLOOKUP($B66,'R7'!$H$16:$K$21,4,FALSE)="","",VLOOKUP($B66,'R7'!$H$16:$K$21,4,FALSE)),IF(VLOOKUP($B66,'R7'!$G$16:$I$21,3,FALSE)="","",VLOOKUP($B66,'R7'!$G$16:$I$21,3,FALSE)))</f>
        <v>1.5</v>
      </c>
      <c r="K66" s="80">
        <f>IF(ISERROR(VLOOKUP($B66,'R8'!$G$16:$I$21,3,FALSE)),IF(VLOOKUP($B66,'R8'!$H$16:$K$21,4,FALSE)="","",VLOOKUP($B66,'R8'!$H$16:$K$21,4,FALSE)),IF(VLOOKUP($B66,'R8'!$G$16:$I$21,3,FALSE)="","",VLOOKUP($B66,'R8'!$G$16:$I$21,3,FALSE)))</f>
        <v>2</v>
      </c>
      <c r="L66" s="80">
        <f>IF(ISERROR(VLOOKUP($B66,'R9'!$G$16:$I$21,3,FALSE)),IF(VLOOKUP($B66,'R9'!$H$16:$K$21,4,FALSE)="","",VLOOKUP($B66,'R9'!$H$16:$K$21,4,FALSE)),IF(VLOOKUP($B66,'R9'!$G$16:$I$21,3,FALSE)="","",VLOOKUP($B66,'R9'!$G$16:$I$21,3,FALSE)))</f>
        <v>1.5</v>
      </c>
      <c r="M66" s="80">
        <f>IF(ISERROR(VLOOKUP($B66,'R10'!$G$16:$I$21,3,FALSE)),IF(VLOOKUP($B66,'R10'!$H$16:$K$21,4,FALSE)="","",VLOOKUP($B66,'R10'!$H$16:$K$21,4,FALSE)),IF(VLOOKUP($B66,'R10'!$G$16:$I$21,3,FALSE)="","",VLOOKUP($B66,'R10'!$G$16:$I$21,3,FALSE)))</f>
        <v>3.5</v>
      </c>
      <c r="O66" s="80">
        <f>IF(C66="","",IF(C66&gt;C73,1,IF(C66=C73,0.5,0)))</f>
        <v>0</v>
      </c>
      <c r="P66" s="80">
        <f>IF(D66="","",IF(D66&gt;D74,1,IF(D66=D74,0.5,0)))</f>
        <v>0</v>
      </c>
      <c r="Q66" s="80">
        <f>IF(E66="","",IF(E66&gt;E64,1,IF(E66=E64,0.5,0)))</f>
        <v>0</v>
      </c>
      <c r="R66" s="80">
        <f>IF(F66="","",IF(F66&gt;F65,1,IF(F66=F65,0.5,0)))</f>
        <v>0</v>
      </c>
      <c r="S66" s="80">
        <f>IF(G66="","",IF(G66&gt;G75,1,IF(G66=G75,0.5,0)))</f>
        <v>1</v>
      </c>
      <c r="T66" s="80">
        <f>IF(H66="","",IF(H66&gt;H67,1,IF(H66=H67,0.5,0)))</f>
        <v>0</v>
      </c>
      <c r="U66" s="80">
        <f>IF(I66="","",IF(I66&gt;I68,1,IF(I66=I68,0.5,0)))</f>
        <v>1</v>
      </c>
      <c r="V66" s="80">
        <f>IF(J66="","",IF(J66&gt;J69,1,IF(J66=J69,0.5,0)))</f>
        <v>0</v>
      </c>
      <c r="W66" s="80">
        <f>IF(K66="","",IF(K66&gt;K70,1,IF(K66=K70,0.5,0)))</f>
        <v>0</v>
      </c>
      <c r="X66" s="80">
        <f>IF(L66="","",IF(L66&gt;L71,1,IF(L66=L71,0.5,0)))</f>
        <v>0</v>
      </c>
      <c r="Y66" s="80">
        <f>IF(M66="","",IF(M66&gt;M72,1,IF(M66=M72,0.5,0)))</f>
        <v>1</v>
      </c>
      <c r="AC66" s="82"/>
    </row>
    <row r="67" spans="1:29" ht="15" customHeight="1" x14ac:dyDescent="0.3">
      <c r="A67" s="1">
        <v>4</v>
      </c>
      <c r="B67" s="83" t="s">
        <v>208</v>
      </c>
      <c r="C67" s="80">
        <f>IF(ISERROR(VLOOKUP($B67,'R11'!$G$16:$I$21,3,FALSE)),IF(VLOOKUP($B67,'R11'!$H$16:$K$21,4,FALSE)="","",VLOOKUP($B67,'R11'!$H$16:$K$21,4,FALSE)),IF(VLOOKUP($B67,'R11'!$G$16:$I$21,3,FALSE)="","",VLOOKUP($B67,'R11'!$G$16:$I$21,3,FALSE)))</f>
        <v>1</v>
      </c>
      <c r="D67" s="80">
        <f>IF(ISERROR(VLOOKUP($B67,'R1'!$G$16:$I$21,3,FALSE)),IF(VLOOKUP($B67,'R1'!$H$16:$K$21,4,FALSE)="","",VLOOKUP($B67,'R1'!$H$16:$K$21,4,FALSE)),IF(VLOOKUP($B67,'R1'!$G$16:$I$21,3,FALSE)="","",VLOOKUP($B67,'R1'!$G$16:$I$21,3,FALSE)))</f>
        <v>3</v>
      </c>
      <c r="E67" s="80">
        <f>IF(ISERROR(VLOOKUP($B67,'R2'!$G$16:$I$21,3,FALSE)),IF(VLOOKUP($B67,'R2'!$H$16:$K$21,4,FALSE)="","",VLOOKUP($B67,'R2'!$H$16:$K$21,4,FALSE)),IF(VLOOKUP($B67,'R2'!$G$16:$I$21,3,FALSE)="","",VLOOKUP($B67,'R2'!$G$16:$I$21,3,FALSE)))</f>
        <v>2.5</v>
      </c>
      <c r="F67" s="80">
        <f>IF(ISERROR(VLOOKUP($B67,'R3'!$G$16:$I$21,3,FALSE)),IF(VLOOKUP($B67,'R3'!$H$16:$K$21,4,FALSE)="","",VLOOKUP($B67,'R3'!$H$16:$K$21,4,FALSE)),IF(VLOOKUP($B67,'R3'!$G$16:$I$21,3,FALSE)="","",VLOOKUP($B67,'R3'!$G$16:$I$21,3,FALSE)))</f>
        <v>2.5</v>
      </c>
      <c r="G67" s="80">
        <f>IF(ISERROR(VLOOKUP($B67,'R4'!$G$16:$I$21,3,FALSE)),IF(VLOOKUP($B67,'R4'!$H$16:$K$21,4,FALSE)="","",VLOOKUP($B67,'R4'!$H$16:$K$21,4,FALSE)),IF(VLOOKUP($B67,'R4'!$G$16:$I$21,3,FALSE)="","",VLOOKUP($B67,'R4'!$G$16:$I$21,3,FALSE)))</f>
        <v>1.5</v>
      </c>
      <c r="H67" s="80">
        <f>IF(ISERROR(VLOOKUP($B67,'R5'!$G$16:$I$21,3,FALSE)),IF(VLOOKUP($B67,'R5'!$H$16:$K$21,4,FALSE)="","",VLOOKUP($B67,'R5'!$H$16:$K$21,4,FALSE)),IF(VLOOKUP($B67,'R5'!$G$16:$I$21,3,FALSE)="","",VLOOKUP($B67,'R5'!$G$16:$I$21,3,FALSE)))</f>
        <v>5</v>
      </c>
      <c r="I67" s="80">
        <f>IF(ISERROR(VLOOKUP($B67,'R6'!$G$16:$I$21,3,FALSE)),IF(VLOOKUP($B67,'R6'!$H$16:$K$21,4,FALSE)="","",VLOOKUP($B67,'R6'!$H$16:$K$21,4,FALSE)),IF(VLOOKUP($B67,'R6'!$G$16:$I$21,3,FALSE)="","",VLOOKUP($B67,'R6'!$G$16:$I$21,3,FALSE)))</f>
        <v>3</v>
      </c>
      <c r="J67" s="80">
        <f>IF(ISERROR(VLOOKUP($B67,'R7'!$G$16:$I$21,3,FALSE)),IF(VLOOKUP($B67,'R7'!$H$16:$K$21,4,FALSE)="","",VLOOKUP($B67,'R7'!$H$16:$K$21,4,FALSE)),IF(VLOOKUP($B67,'R7'!$G$16:$I$21,3,FALSE)="","",VLOOKUP($B67,'R7'!$G$16:$I$21,3,FALSE)))</f>
        <v>2</v>
      </c>
      <c r="K67" s="80">
        <f>IF(ISERROR(VLOOKUP($B67,'R8'!$G$16:$I$21,3,FALSE)),IF(VLOOKUP($B67,'R8'!$H$16:$K$21,4,FALSE)="","",VLOOKUP($B67,'R8'!$H$16:$K$21,4,FALSE)),IF(VLOOKUP($B67,'R8'!$G$16:$I$21,3,FALSE)="","",VLOOKUP($B67,'R8'!$G$16:$I$21,3,FALSE)))</f>
        <v>1.5</v>
      </c>
      <c r="L67" s="80">
        <f>IF(ISERROR(VLOOKUP($B67,'R9'!$G$16:$I$21,3,FALSE)),IF(VLOOKUP($B67,'R9'!$H$16:$K$21,4,FALSE)="","",VLOOKUP($B67,'R9'!$H$16:$K$21,4,FALSE)),IF(VLOOKUP($B67,'R9'!$G$16:$I$21,3,FALSE)="","",VLOOKUP($B67,'R9'!$G$16:$I$21,3,FALSE)))</f>
        <v>5.5</v>
      </c>
      <c r="M67" s="80">
        <f>IF(ISERROR(VLOOKUP($B67,'R10'!$G$16:$I$21,3,FALSE)),IF(VLOOKUP($B67,'R10'!$H$16:$K$21,4,FALSE)="","",VLOOKUP($B67,'R10'!$H$16:$K$21,4,FALSE)),IF(VLOOKUP($B67,'R10'!$G$16:$I$21,3,FALSE)="","",VLOOKUP($B67,'R10'!$G$16:$I$21,3,FALSE)))</f>
        <v>2</v>
      </c>
      <c r="O67" s="80">
        <f>IF(C67="","",IF(C67&gt;C72,1,IF(C67=C72,0.5,0)))</f>
        <v>0</v>
      </c>
      <c r="P67" s="80">
        <f>IF(D67="","",IF(D67&gt;D73,1,IF(D67=D73,0.5,0)))</f>
        <v>0.5</v>
      </c>
      <c r="Q67" s="80">
        <f>IF(E67="","",IF(E67&gt;E74,1,IF(E67=E74,0.5,0)))</f>
        <v>0</v>
      </c>
      <c r="R67" s="80">
        <f>IF(F67="","",IF(F67&gt;F64,1,IF(F67=F64,0.5,0)))</f>
        <v>0</v>
      </c>
      <c r="S67" s="80">
        <f>IF(G67="","",IF(G67&gt;G65,1,IF(G67=G65,0.5,0)))</f>
        <v>0</v>
      </c>
      <c r="T67" s="80">
        <f>IF(H67="","",IF(H67&gt;H66,1,IF(H67=H66,0.5,0)))</f>
        <v>1</v>
      </c>
      <c r="U67" s="80">
        <f>IF(I67="","",IF(I67&gt;I75,1,IF(I67=I75,0.5,0)))</f>
        <v>0.5</v>
      </c>
      <c r="V67" s="80">
        <f>IF(J67="","",IF(J67&gt;J68,1,IF(J67=J68,0.5,0)))</f>
        <v>0</v>
      </c>
      <c r="W67" s="80">
        <f>IF(K67="","",IF(K67&gt;K69,1,IF(K67=K69,0.5,0)))</f>
        <v>0</v>
      </c>
      <c r="X67" s="80">
        <f>IF(L67="","",IF(L67&gt;L70,1,IF(L67=L70,0.5,0)))</f>
        <v>1</v>
      </c>
      <c r="Y67" s="80">
        <f>IF(M67="","",IF(M67&gt;M71,1,IF(M67=M71,0.5,0)))</f>
        <v>0</v>
      </c>
      <c r="AC67" s="82"/>
    </row>
    <row r="68" spans="1:29" ht="15" customHeight="1" x14ac:dyDescent="0.3">
      <c r="A68" s="1">
        <v>5</v>
      </c>
      <c r="B68" s="83" t="s">
        <v>209</v>
      </c>
      <c r="C68" s="80">
        <f>IF(ISERROR(VLOOKUP($B68,'R11'!$G$16:$I$21,3,FALSE)),IF(VLOOKUP($B68,'R11'!$H$16:$K$21,4,FALSE)="","",VLOOKUP($B68,'R11'!$H$16:$K$21,4,FALSE)),IF(VLOOKUP($B68,'R11'!$G$16:$I$21,3,FALSE)="","",VLOOKUP($B68,'R11'!$G$16:$I$21,3,FALSE)))</f>
        <v>3</v>
      </c>
      <c r="D68" s="80">
        <f>IF(ISERROR(VLOOKUP($B68,'R1'!$G$16:$I$21,3,FALSE)),IF(VLOOKUP($B68,'R1'!$H$16:$K$21,4,FALSE)="","",VLOOKUP($B68,'R1'!$H$16:$K$21,4,FALSE)),IF(VLOOKUP($B68,'R1'!$G$16:$I$21,3,FALSE)="","",VLOOKUP($B68,'R1'!$G$16:$I$21,3,FALSE)))</f>
        <v>5</v>
      </c>
      <c r="E68" s="80">
        <f>IF(ISERROR(VLOOKUP($B68,'R2'!$G$16:$I$21,3,FALSE)),IF(VLOOKUP($B68,'R2'!$H$16:$K$21,4,FALSE)="","",VLOOKUP($B68,'R2'!$H$16:$K$21,4,FALSE)),IF(VLOOKUP($B68,'R2'!$G$16:$I$21,3,FALSE)="","",VLOOKUP($B68,'R2'!$G$16:$I$21,3,FALSE)))</f>
        <v>6</v>
      </c>
      <c r="F68" s="80">
        <f>IF(ISERROR(VLOOKUP($B68,'R3'!$G$16:$I$21,3,FALSE)),IF(VLOOKUP($B68,'R3'!$H$16:$K$21,4,FALSE)="","",VLOOKUP($B68,'R3'!$H$16:$K$21,4,FALSE)),IF(VLOOKUP($B68,'R3'!$G$16:$I$21,3,FALSE)="","",VLOOKUP($B68,'R3'!$G$16:$I$21,3,FALSE)))</f>
        <v>4</v>
      </c>
      <c r="G68" s="80">
        <f>IF(ISERROR(VLOOKUP($B68,'R4'!$G$16:$I$21,3,FALSE)),IF(VLOOKUP($B68,'R4'!$H$16:$K$21,4,FALSE)="","",VLOOKUP($B68,'R4'!$H$16:$K$21,4,FALSE)),IF(VLOOKUP($B68,'R4'!$G$16:$I$21,3,FALSE)="","",VLOOKUP($B68,'R4'!$G$16:$I$21,3,FALSE)))</f>
        <v>4</v>
      </c>
      <c r="H68" s="80">
        <f>IF(ISERROR(VLOOKUP($B68,'R5'!$G$16:$I$21,3,FALSE)),IF(VLOOKUP($B68,'R5'!$H$16:$K$21,4,FALSE)="","",VLOOKUP($B68,'R5'!$H$16:$K$21,4,FALSE)),IF(VLOOKUP($B68,'R5'!$G$16:$I$21,3,FALSE)="","",VLOOKUP($B68,'R5'!$G$16:$I$21,3,FALSE)))</f>
        <v>1.5</v>
      </c>
      <c r="I68" s="80">
        <f>IF(ISERROR(VLOOKUP($B68,'R6'!$G$16:$I$21,3,FALSE)),IF(VLOOKUP($B68,'R6'!$H$16:$K$21,4,FALSE)="","",VLOOKUP($B68,'R6'!$H$16:$K$21,4,FALSE)),IF(VLOOKUP($B68,'R6'!$G$16:$I$21,3,FALSE)="","",VLOOKUP($B68,'R6'!$G$16:$I$21,3,FALSE)))</f>
        <v>2.5</v>
      </c>
      <c r="J68" s="80">
        <f>IF(ISERROR(VLOOKUP($B68,'R7'!$G$16:$I$21,3,FALSE)),IF(VLOOKUP($B68,'R7'!$H$16:$K$21,4,FALSE)="","",VLOOKUP($B68,'R7'!$H$16:$K$21,4,FALSE)),IF(VLOOKUP($B68,'R7'!$G$16:$I$21,3,FALSE)="","",VLOOKUP($B68,'R7'!$G$16:$I$21,3,FALSE)))</f>
        <v>4</v>
      </c>
      <c r="K68" s="80">
        <f>IF(ISERROR(VLOOKUP($B68,'R8'!$G$16:$I$21,3,FALSE)),IF(VLOOKUP($B68,'R8'!$H$16:$K$21,4,FALSE)="","",VLOOKUP($B68,'R8'!$H$16:$K$21,4,FALSE)),IF(VLOOKUP($B68,'R8'!$G$16:$I$21,3,FALSE)="","",VLOOKUP($B68,'R8'!$G$16:$I$21,3,FALSE)))</f>
        <v>5</v>
      </c>
      <c r="L68" s="80">
        <f>IF(ISERROR(VLOOKUP($B68,'R9'!$G$16:$I$21,3,FALSE)),IF(VLOOKUP($B68,'R9'!$H$16:$K$21,4,FALSE)="","",VLOOKUP($B68,'R9'!$H$16:$K$21,4,FALSE)),IF(VLOOKUP($B68,'R9'!$G$16:$I$21,3,FALSE)="","",VLOOKUP($B68,'R9'!$G$16:$I$21,3,FALSE)))</f>
        <v>3.5</v>
      </c>
      <c r="M68" s="80">
        <f>IF(ISERROR(VLOOKUP($B68,'R10'!$G$16:$I$21,3,FALSE)),IF(VLOOKUP($B68,'R10'!$H$16:$K$21,4,FALSE)="","",VLOOKUP($B68,'R10'!$H$16:$K$21,4,FALSE)),IF(VLOOKUP($B68,'R10'!$G$16:$I$21,3,FALSE)="","",VLOOKUP($B68,'R10'!$G$16:$I$21,3,FALSE)))</f>
        <v>5</v>
      </c>
      <c r="O68" s="80">
        <f>IF(C68="","",IF(C68&gt;C71,1,IF(C68=C71,0.5,0)))</f>
        <v>0.5</v>
      </c>
      <c r="P68" s="80">
        <f>IF(D68="","",IF(D68&gt;D72,1,IF(D68=D72,0.5,0)))</f>
        <v>1</v>
      </c>
      <c r="Q68" s="80">
        <f>IF(E68="","",IF(E68&gt;E73,1,IF(E68=E73,0.5,0)))</f>
        <v>1</v>
      </c>
      <c r="R68" s="80">
        <f>IF(F68="","",IF(F68&gt;F74,1,IF(F68=F74,0.5,0)))</f>
        <v>1</v>
      </c>
      <c r="S68" s="80">
        <f>IF(G68="","",IF(G68&gt;G64,1,IF(G68=G64,0.5,0)))</f>
        <v>1</v>
      </c>
      <c r="T68" s="80">
        <f>IF(H68="","",IF(H68&gt;H65,1,IF(H68=H65,0.5,0)))</f>
        <v>0</v>
      </c>
      <c r="U68" s="80">
        <f>IF(I68="","",IF(I68&gt;I66,1,IF(I68=I66,0.5,0)))</f>
        <v>0</v>
      </c>
      <c r="V68" s="80">
        <f>IF(J68="","",IF(J68&gt;J67,1,IF(J68=J67,0.5,0)))</f>
        <v>1</v>
      </c>
      <c r="W68" s="80">
        <f>IF(K68="","",IF(K68&gt;K75,1,IF(K68=K75,0.5,0)))</f>
        <v>1</v>
      </c>
      <c r="X68" s="80">
        <f>IF(L68="","",IF(L68&gt;L69,1,IF(L68=L69,0.5,0)))</f>
        <v>1</v>
      </c>
      <c r="Y68" s="80">
        <f>IF(M68="","",IF(M68&gt;M70,1,IF(M68=M70,0.5,0)))</f>
        <v>1</v>
      </c>
      <c r="AC68" s="82"/>
    </row>
    <row r="69" spans="1:29" ht="15" customHeight="1" x14ac:dyDescent="0.3">
      <c r="A69" s="1">
        <v>6</v>
      </c>
      <c r="B69" s="83" t="s">
        <v>210</v>
      </c>
      <c r="C69" s="80">
        <f>IF(ISERROR(VLOOKUP($B69,'R11'!$G$16:$I$21,3,FALSE)),IF(VLOOKUP($B69,'R11'!$H$16:$K$21,4,FALSE)="","",VLOOKUP($B69,'R11'!$H$16:$K$21,4,FALSE)),IF(VLOOKUP($B69,'R11'!$G$16:$I$21,3,FALSE)="","",VLOOKUP($B69,'R11'!$G$16:$I$21,3,FALSE)))</f>
        <v>3.5</v>
      </c>
      <c r="D69" s="80">
        <f>IF(ISERROR(VLOOKUP($B69,'R1'!$G$16:$I$21,3,FALSE)),IF(VLOOKUP($B69,'R1'!$H$16:$K$21,4,FALSE)="","",VLOOKUP($B69,'R1'!$H$16:$K$21,4,FALSE)),IF(VLOOKUP($B69,'R1'!$G$16:$I$21,3,FALSE)="","",VLOOKUP($B69,'R1'!$G$16:$I$21,3,FALSE)))</f>
        <v>3.5</v>
      </c>
      <c r="E69" s="80">
        <f>IF(ISERROR(VLOOKUP($B69,'R2'!$G$16:$I$21,3,FALSE)),IF(VLOOKUP($B69,'R2'!$H$16:$K$21,4,FALSE)="","",VLOOKUP($B69,'R2'!$H$16:$K$21,4,FALSE)),IF(VLOOKUP($B69,'R2'!$G$16:$I$21,3,FALSE)="","",VLOOKUP($B69,'R2'!$G$16:$I$21,3,FALSE)))</f>
        <v>2.5</v>
      </c>
      <c r="F69" s="80">
        <f>IF(ISERROR(VLOOKUP($B69,'R3'!$G$16:$I$21,3,FALSE)),IF(VLOOKUP($B69,'R3'!$H$16:$K$21,4,FALSE)="","",VLOOKUP($B69,'R3'!$H$16:$K$21,4,FALSE)),IF(VLOOKUP($B69,'R3'!$G$16:$I$21,3,FALSE)="","",VLOOKUP($B69,'R3'!$G$16:$I$21,3,FALSE)))</f>
        <v>3.5</v>
      </c>
      <c r="G69" s="80">
        <f>IF(ISERROR(VLOOKUP($B69,'R4'!$G$16:$I$21,3,FALSE)),IF(VLOOKUP($B69,'R4'!$H$16:$K$21,4,FALSE)="","",VLOOKUP($B69,'R4'!$H$16:$K$21,4,FALSE)),IF(VLOOKUP($B69,'R4'!$G$16:$I$21,3,FALSE)="","",VLOOKUP($B69,'R4'!$G$16:$I$21,3,FALSE)))</f>
        <v>2.5</v>
      </c>
      <c r="H69" s="80">
        <f>IF(ISERROR(VLOOKUP($B69,'R5'!$G$16:$I$21,3,FALSE)),IF(VLOOKUP($B69,'R5'!$H$16:$K$21,4,FALSE)="","",VLOOKUP($B69,'R5'!$H$16:$K$21,4,FALSE)),IF(VLOOKUP($B69,'R5'!$G$16:$I$21,3,FALSE)="","",VLOOKUP($B69,'R5'!$G$16:$I$21,3,FALSE)))</f>
        <v>4</v>
      </c>
      <c r="I69" s="80">
        <f>IF(ISERROR(VLOOKUP($B69,'R6'!$G$16:$I$21,3,FALSE)),IF(VLOOKUP($B69,'R6'!$H$16:$K$21,4,FALSE)="","",VLOOKUP($B69,'R6'!$H$16:$K$21,4,FALSE)),IF(VLOOKUP($B69,'R6'!$G$16:$I$21,3,FALSE)="","",VLOOKUP($B69,'R6'!$G$16:$I$21,3,FALSE)))</f>
        <v>3</v>
      </c>
      <c r="J69" s="80">
        <f>IF(ISERROR(VLOOKUP($B69,'R7'!$G$16:$I$21,3,FALSE)),IF(VLOOKUP($B69,'R7'!$H$16:$K$21,4,FALSE)="","",VLOOKUP($B69,'R7'!$H$16:$K$21,4,FALSE)),IF(VLOOKUP($B69,'R7'!$G$16:$I$21,3,FALSE)="","",VLOOKUP($B69,'R7'!$G$16:$I$21,3,FALSE)))</f>
        <v>4.5</v>
      </c>
      <c r="K69" s="80">
        <f>IF(ISERROR(VLOOKUP($B69,'R8'!$G$16:$I$21,3,FALSE)),IF(VLOOKUP($B69,'R8'!$H$16:$K$21,4,FALSE)="","",VLOOKUP($B69,'R8'!$H$16:$K$21,4,FALSE)),IF(VLOOKUP($B69,'R8'!$G$16:$I$21,3,FALSE)="","",VLOOKUP($B69,'R8'!$G$16:$I$21,3,FALSE)))</f>
        <v>4.5</v>
      </c>
      <c r="L69" s="80">
        <f>IF(ISERROR(VLOOKUP($B69,'R9'!$G$16:$I$21,3,FALSE)),IF(VLOOKUP($B69,'R9'!$H$16:$K$21,4,FALSE)="","",VLOOKUP($B69,'R9'!$H$16:$K$21,4,FALSE)),IF(VLOOKUP($B69,'R9'!$G$16:$I$21,3,FALSE)="","",VLOOKUP($B69,'R9'!$G$16:$I$21,3,FALSE)))</f>
        <v>2.5</v>
      </c>
      <c r="M69" s="80">
        <f>IF(ISERROR(VLOOKUP($B69,'R10'!$G$16:$I$21,3,FALSE)),IF(VLOOKUP($B69,'R10'!$H$16:$K$21,4,FALSE)="","",VLOOKUP($B69,'R10'!$H$16:$K$21,4,FALSE)),IF(VLOOKUP($B69,'R10'!$G$16:$I$21,3,FALSE)="","",VLOOKUP($B69,'R10'!$G$16:$I$21,3,FALSE)))</f>
        <v>3</v>
      </c>
      <c r="O69" s="80">
        <f>IF(C69="","",IF(C69&gt;C70,1,IF(C69=C70,0.5,0)))</f>
        <v>1</v>
      </c>
      <c r="P69" s="80">
        <f>IF(D69="","",IF(D69&gt;D71,1,IF(D69=D71,0.5,0)))</f>
        <v>1</v>
      </c>
      <c r="Q69" s="80">
        <f>IF(E69="","",IF(E69&gt;E72,1,IF(E69=E72,0.5,0)))</f>
        <v>0</v>
      </c>
      <c r="R69" s="80">
        <f>IF(F69="","",IF(F69&gt;F73,1,IF(F69=F73,0.5,0)))</f>
        <v>1</v>
      </c>
      <c r="S69" s="80">
        <f>IF(G69="","",IF(G69&gt;G74,1,IF(G69=G74,0.5,0)))</f>
        <v>0</v>
      </c>
      <c r="T69" s="80">
        <f>IF(H69="","",IF(H69&gt;H64,1,IF(H69=H64,0.5,0)))</f>
        <v>1</v>
      </c>
      <c r="U69" s="80">
        <f>IF(I69="","",IF(I69&gt;I65,1,IF(I69=I65,0.5,0)))</f>
        <v>0.5</v>
      </c>
      <c r="V69" s="80">
        <f>IF(J69="","",IF(J69&gt;J66,1,IF(J69=J66,0.5,0)))</f>
        <v>1</v>
      </c>
      <c r="W69" s="80">
        <f>IF(K69="","",IF(K69&gt;K67,1,IF(K69=K67,0.5,0)))</f>
        <v>1</v>
      </c>
      <c r="X69" s="80">
        <f>IF(L69="","",IF(L69&gt;L68,1,IF(L69=L68,0.5,0)))</f>
        <v>0</v>
      </c>
      <c r="Y69" s="80">
        <f>IF(M69="","",IF(M69&gt;M75,1,IF(M69=M75,0.5,0)))</f>
        <v>0.5</v>
      </c>
      <c r="AC69" s="82"/>
    </row>
    <row r="70" spans="1:29" ht="15" customHeight="1" x14ac:dyDescent="0.3">
      <c r="A70" s="1">
        <v>7</v>
      </c>
      <c r="B70" s="83" t="s">
        <v>211</v>
      </c>
      <c r="C70" s="80">
        <f>IF(ISERROR(VLOOKUP($B70,'R11'!$G$16:$I$21,3,FALSE)),IF(VLOOKUP($B70,'R11'!$H$16:$K$21,4,FALSE)="","",VLOOKUP($B70,'R11'!$H$16:$K$21,4,FALSE)),IF(VLOOKUP($B70,'R11'!$G$16:$I$21,3,FALSE)="","",VLOOKUP($B70,'R11'!$G$16:$I$21,3,FALSE)))</f>
        <v>2.5</v>
      </c>
      <c r="D70" s="80">
        <f>IF(ISERROR(VLOOKUP($B70,'R1'!$G$16:$I$21,3,FALSE)),IF(VLOOKUP($B70,'R1'!$H$16:$K$21,4,FALSE)="","",VLOOKUP($B70,'R1'!$H$16:$K$21,4,FALSE)),IF(VLOOKUP($B70,'R1'!$G$16:$I$21,3,FALSE)="","",VLOOKUP($B70,'R1'!$G$16:$I$21,3,FALSE)))</f>
        <v>2.5</v>
      </c>
      <c r="E70" s="80">
        <f>IF(ISERROR(VLOOKUP($B70,'R2'!$G$16:$I$21,3,FALSE)),IF(VLOOKUP($B70,'R2'!$H$16:$K$21,4,FALSE)="","",VLOOKUP($B70,'R2'!$H$16:$K$21,4,FALSE)),IF(VLOOKUP($B70,'R2'!$G$16:$I$21,3,FALSE)="","",VLOOKUP($B70,'R2'!$G$16:$I$21,3,FALSE)))</f>
        <v>3.5</v>
      </c>
      <c r="F70" s="80">
        <f>IF(ISERROR(VLOOKUP($B70,'R3'!$G$16:$I$21,3,FALSE)),IF(VLOOKUP($B70,'R3'!$H$16:$K$21,4,FALSE)="","",VLOOKUP($B70,'R3'!$H$16:$K$21,4,FALSE)),IF(VLOOKUP($B70,'R3'!$G$16:$I$21,3,FALSE)="","",VLOOKUP($B70,'R3'!$G$16:$I$21,3,FALSE)))</f>
        <v>0.5</v>
      </c>
      <c r="G70" s="80">
        <f>IF(ISERROR(VLOOKUP($B70,'R4'!$G$16:$I$21,3,FALSE)),IF(VLOOKUP($B70,'R4'!$H$16:$K$21,4,FALSE)="","",VLOOKUP($B70,'R4'!$H$16:$K$21,4,FALSE)),IF(VLOOKUP($B70,'R4'!$G$16:$I$21,3,FALSE)="","",VLOOKUP($B70,'R4'!$G$16:$I$21,3,FALSE)))</f>
        <v>0.5</v>
      </c>
      <c r="H70" s="80">
        <f>IF(ISERROR(VLOOKUP($B70,'R5'!$G$16:$I$21,3,FALSE)),IF(VLOOKUP($B70,'R5'!$H$16:$K$21,4,FALSE)="","",VLOOKUP($B70,'R5'!$H$16:$K$21,4,FALSE)),IF(VLOOKUP($B70,'R5'!$G$16:$I$21,3,FALSE)="","",VLOOKUP($B70,'R5'!$G$16:$I$21,3,FALSE)))</f>
        <v>2</v>
      </c>
      <c r="I70" s="80">
        <f>IF(ISERROR(VLOOKUP($B70,'R6'!$G$16:$I$21,3,FALSE)),IF(VLOOKUP($B70,'R6'!$H$16:$K$21,4,FALSE)="","",VLOOKUP($B70,'R6'!$H$16:$K$21,4,FALSE)),IF(VLOOKUP($B70,'R6'!$G$16:$I$21,3,FALSE)="","",VLOOKUP($B70,'R6'!$G$16:$I$21,3,FALSE)))</f>
        <v>1</v>
      </c>
      <c r="J70" s="80">
        <f>IF(ISERROR(VLOOKUP($B70,'R7'!$G$16:$I$21,3,FALSE)),IF(VLOOKUP($B70,'R7'!$H$16:$K$21,4,FALSE)="","",VLOOKUP($B70,'R7'!$H$16:$K$21,4,FALSE)),IF(VLOOKUP($B70,'R7'!$G$16:$I$21,3,FALSE)="","",VLOOKUP($B70,'R7'!$G$16:$I$21,3,FALSE)))</f>
        <v>0</v>
      </c>
      <c r="K70" s="80">
        <f>IF(ISERROR(VLOOKUP($B70,'R8'!$G$16:$I$21,3,FALSE)),IF(VLOOKUP($B70,'R8'!$H$16:$K$21,4,FALSE)="","",VLOOKUP($B70,'R8'!$H$16:$K$21,4,FALSE)),IF(VLOOKUP($B70,'R8'!$G$16:$I$21,3,FALSE)="","",VLOOKUP($B70,'R8'!$G$16:$I$21,3,FALSE)))</f>
        <v>4</v>
      </c>
      <c r="L70" s="80">
        <f>IF(ISERROR(VLOOKUP($B70,'R9'!$G$16:$I$21,3,FALSE)),IF(VLOOKUP($B70,'R9'!$H$16:$K$21,4,FALSE)="","",VLOOKUP($B70,'R9'!$H$16:$K$21,4,FALSE)),IF(VLOOKUP($B70,'R9'!$G$16:$I$21,3,FALSE)="","",VLOOKUP($B70,'R9'!$G$16:$I$21,3,FALSE)))</f>
        <v>0.5</v>
      </c>
      <c r="M70" s="80">
        <f>IF(ISERROR(VLOOKUP($B70,'R10'!$G$16:$I$21,3,FALSE)),IF(VLOOKUP($B70,'R10'!$H$16:$K$21,4,FALSE)="","",VLOOKUP($B70,'R10'!$H$16:$K$21,4,FALSE)),IF(VLOOKUP($B70,'R10'!$G$16:$I$21,3,FALSE)="","",VLOOKUP($B70,'R10'!$G$16:$I$21,3,FALSE)))</f>
        <v>1</v>
      </c>
      <c r="O70" s="80">
        <f>IF(C70="","",IF(C70&gt;C69,1,IF(C70=C69,0.5,0)))</f>
        <v>0</v>
      </c>
      <c r="P70" s="80">
        <f>IF(D70="","",IF(D70&gt;D75,1,IF(D70=D75,0.5,0)))</f>
        <v>0</v>
      </c>
      <c r="Q70" s="80">
        <f>IF(E70="","",IF(E70&gt;E71,1,IF(E70=E71,0.5,0)))</f>
        <v>1</v>
      </c>
      <c r="R70" s="80">
        <f>IF(F70="","",IF(F70&gt;F72,1,IF(F70=F72,0.5,0)))</f>
        <v>0</v>
      </c>
      <c r="S70" s="80">
        <f>IF(G70="","",IF(G70&gt;G73,1,IF(G70=G73,0.5,0)))</f>
        <v>0</v>
      </c>
      <c r="T70" s="80">
        <f>IF(H70="","",IF(H70&gt;H74,1,IF(H70=H74,0.5,0)))</f>
        <v>0</v>
      </c>
      <c r="U70" s="80">
        <f>IF(I70="","",IF(I70&gt;I64,1,IF(I70=I64,0.5,0)))</f>
        <v>0</v>
      </c>
      <c r="V70" s="80">
        <f>IF(J70="","",IF(J70&gt;J65,1,IF(J70=J65,0.5,0)))</f>
        <v>0</v>
      </c>
      <c r="W70" s="80">
        <f>IF(K70="","",IF(K70&gt;K66,1,IF(K70=K66,0.5,0)))</f>
        <v>1</v>
      </c>
      <c r="X70" s="80">
        <f>IF(L70="","",IF(L70&gt;L67,1,IF(L70=L67,0.5,0)))</f>
        <v>0</v>
      </c>
      <c r="Y70" s="80">
        <f>IF(M70="","",IF(M70&gt;M68,1,IF(M70=M68,0.5,0)))</f>
        <v>0</v>
      </c>
      <c r="AC70" s="82"/>
    </row>
    <row r="71" spans="1:29" ht="15" customHeight="1" x14ac:dyDescent="0.3">
      <c r="A71" s="1">
        <v>8</v>
      </c>
      <c r="B71" s="83" t="s">
        <v>212</v>
      </c>
      <c r="C71" s="80">
        <f>IF(ISERROR(VLOOKUP($B71,'R11'!$G$16:$I$21,3,FALSE)),IF(VLOOKUP($B71,'R11'!$H$16:$K$21,4,FALSE)="","",VLOOKUP($B71,'R11'!$H$16:$K$21,4,FALSE)),IF(VLOOKUP($B71,'R11'!$G$16:$I$21,3,FALSE)="","",VLOOKUP($B71,'R11'!$G$16:$I$21,3,FALSE)))</f>
        <v>3</v>
      </c>
      <c r="D71" s="80">
        <f>IF(ISERROR(VLOOKUP($B71,'R1'!$G$16:$I$21,3,FALSE)),IF(VLOOKUP($B71,'R1'!$H$16:$K$21,4,FALSE)="","",VLOOKUP($B71,'R1'!$H$16:$K$21,4,FALSE)),IF(VLOOKUP($B71,'R1'!$G$16:$I$21,3,FALSE)="","",VLOOKUP($B71,'R1'!$G$16:$I$21,3,FALSE)))</f>
        <v>2.5</v>
      </c>
      <c r="E71" s="80">
        <f>IF(ISERROR(VLOOKUP($B71,'R2'!$G$16:$I$21,3,FALSE)),IF(VLOOKUP($B71,'R2'!$H$16:$K$21,4,FALSE)="","",VLOOKUP($B71,'R2'!$H$16:$K$21,4,FALSE)),IF(VLOOKUP($B71,'R2'!$G$16:$I$21,3,FALSE)="","",VLOOKUP($B71,'R2'!$G$16:$I$21,3,FALSE)))</f>
        <v>2.5</v>
      </c>
      <c r="F71" s="80">
        <f>IF(ISERROR(VLOOKUP($B71,'R3'!$G$16:$I$21,3,FALSE)),IF(VLOOKUP($B71,'R3'!$H$16:$K$21,4,FALSE)="","",VLOOKUP($B71,'R3'!$H$16:$K$21,4,FALSE)),IF(VLOOKUP($B71,'R3'!$G$16:$I$21,3,FALSE)="","",VLOOKUP($B71,'R3'!$G$16:$I$21,3,FALSE)))</f>
        <v>2</v>
      </c>
      <c r="G71" s="80">
        <f>IF(ISERROR(VLOOKUP($B71,'R4'!$G$16:$I$21,3,FALSE)),IF(VLOOKUP($B71,'R4'!$H$16:$K$21,4,FALSE)="","",VLOOKUP($B71,'R4'!$H$16:$K$21,4,FALSE)),IF(VLOOKUP($B71,'R4'!$G$16:$I$21,3,FALSE)="","",VLOOKUP($B71,'R4'!$G$16:$I$21,3,FALSE)))</f>
        <v>1.5</v>
      </c>
      <c r="H71" s="80">
        <f>IF(ISERROR(VLOOKUP($B71,'R5'!$G$16:$I$21,3,FALSE)),IF(VLOOKUP($B71,'R5'!$H$16:$K$21,4,FALSE)="","",VLOOKUP($B71,'R5'!$H$16:$K$21,4,FALSE)),IF(VLOOKUP($B71,'R5'!$G$16:$I$21,3,FALSE)="","",VLOOKUP($B71,'R5'!$G$16:$I$21,3,FALSE)))</f>
        <v>2.5</v>
      </c>
      <c r="I71" s="80">
        <f>IF(ISERROR(VLOOKUP($B71,'R6'!$G$16:$I$21,3,FALSE)),IF(VLOOKUP($B71,'R6'!$H$16:$K$21,4,FALSE)="","",VLOOKUP($B71,'R6'!$H$16:$K$21,4,FALSE)),IF(VLOOKUP($B71,'R6'!$G$16:$I$21,3,FALSE)="","",VLOOKUP($B71,'R6'!$G$16:$I$21,3,FALSE)))</f>
        <v>0.5</v>
      </c>
      <c r="J71" s="80">
        <f>IF(ISERROR(VLOOKUP($B71,'R7'!$G$16:$I$21,3,FALSE)),IF(VLOOKUP($B71,'R7'!$H$16:$K$21,4,FALSE)="","",VLOOKUP($B71,'R7'!$H$16:$K$21,4,FALSE)),IF(VLOOKUP($B71,'R7'!$G$16:$I$21,3,FALSE)="","",VLOOKUP($B71,'R7'!$G$16:$I$21,3,FALSE)))</f>
        <v>2</v>
      </c>
      <c r="K71" s="80">
        <f>IF(ISERROR(VLOOKUP($B71,'R8'!$G$16:$I$21,3,FALSE)),IF(VLOOKUP($B71,'R8'!$H$16:$K$21,4,FALSE)="","",VLOOKUP($B71,'R8'!$H$16:$K$21,4,FALSE)),IF(VLOOKUP($B71,'R8'!$G$16:$I$21,3,FALSE)="","",VLOOKUP($B71,'R8'!$G$16:$I$21,3,FALSE)))</f>
        <v>0.5</v>
      </c>
      <c r="L71" s="80">
        <f>IF(ISERROR(VLOOKUP($B71,'R9'!$G$16:$I$21,3,FALSE)),IF(VLOOKUP($B71,'R9'!$H$16:$K$21,4,FALSE)="","",VLOOKUP($B71,'R9'!$H$16:$K$21,4,FALSE)),IF(VLOOKUP($B71,'R9'!$G$16:$I$21,3,FALSE)="","",VLOOKUP($B71,'R9'!$G$16:$I$21,3,FALSE)))</f>
        <v>4.5</v>
      </c>
      <c r="M71" s="80">
        <f>IF(ISERROR(VLOOKUP($B71,'R10'!$G$16:$I$21,3,FALSE)),IF(VLOOKUP($B71,'R10'!$H$16:$K$21,4,FALSE)="","",VLOOKUP($B71,'R10'!$H$16:$K$21,4,FALSE)),IF(VLOOKUP($B71,'R10'!$G$16:$I$21,3,FALSE)="","",VLOOKUP($B71,'R10'!$G$16:$I$21,3,FALSE)))</f>
        <v>4</v>
      </c>
      <c r="O71" s="80">
        <f>IF(C71="","",IF(C71&gt;C68,1,IF(C71=C68,0.5,0)))</f>
        <v>0.5</v>
      </c>
      <c r="P71" s="80">
        <f>IF(D71="","",IF(D71&gt;D69,1,IF(D71=D69,0.5,0)))</f>
        <v>0</v>
      </c>
      <c r="Q71" s="80">
        <f>IF(E71="","",IF(E71&gt;E70,1,IF(E71=E70,0.5,0)))</f>
        <v>0</v>
      </c>
      <c r="R71" s="80">
        <f>IF(F71="","",IF(F71&gt;F75,1,IF(F71=F75,0.5,0)))</f>
        <v>0</v>
      </c>
      <c r="S71" s="80">
        <f>IF(G71="","",IF(G71&gt;G72,1,IF(G71=G72,0.5,0)))</f>
        <v>0</v>
      </c>
      <c r="T71" s="80">
        <f>IF(H71="","",IF(H71&gt;H73,1,IF(H71=H73,0.5,0)))</f>
        <v>0</v>
      </c>
      <c r="U71" s="80">
        <f>IF(I71="","",IF(I71&gt;I74,1,IF(I71=I74,0.5,0)))</f>
        <v>0</v>
      </c>
      <c r="V71" s="80">
        <f>IF(J71="","",IF(J71&gt;J64,1,IF(J71=J64,0.5,0)))</f>
        <v>0</v>
      </c>
      <c r="W71" s="80">
        <f>IF(K71="","",IF(K71&gt;K65,1,IF(K71=K65,0.5,0)))</f>
        <v>0</v>
      </c>
      <c r="X71" s="80">
        <f>IF(L71="","",IF(L71&gt;L66,1,IF(L71=L66,0.5,0)))</f>
        <v>1</v>
      </c>
      <c r="Y71" s="80">
        <f>IF(M71="","",IF(M71&gt;M67,1,IF(M71=M67,0.5,0)))</f>
        <v>1</v>
      </c>
      <c r="AC71" s="82"/>
    </row>
    <row r="72" spans="1:29" ht="15" customHeight="1" x14ac:dyDescent="0.3">
      <c r="A72" s="1">
        <v>9</v>
      </c>
      <c r="B72" s="83" t="s">
        <v>213</v>
      </c>
      <c r="C72" s="80">
        <f>IF(ISERROR(VLOOKUP($B72,'R11'!$G$16:$I$21,3,FALSE)),IF(VLOOKUP($B72,'R11'!$H$16:$K$21,4,FALSE)="","",VLOOKUP($B72,'R11'!$H$16:$K$21,4,FALSE)),IF(VLOOKUP($B72,'R11'!$G$16:$I$21,3,FALSE)="","",VLOOKUP($B72,'R11'!$G$16:$I$21,3,FALSE)))</f>
        <v>5</v>
      </c>
      <c r="D72" s="80">
        <f>IF(ISERROR(VLOOKUP($B72,'R1'!$G$16:$I$21,3,FALSE)),IF(VLOOKUP($B72,'R1'!$H$16:$K$21,4,FALSE)="","",VLOOKUP($B72,'R1'!$H$16:$K$21,4,FALSE)),IF(VLOOKUP($B72,'R1'!$G$16:$I$21,3,FALSE)="","",VLOOKUP($B72,'R1'!$G$16:$I$21,3,FALSE)))</f>
        <v>1</v>
      </c>
      <c r="E72" s="80">
        <f>IF(ISERROR(VLOOKUP($B72,'R2'!$G$16:$I$21,3,FALSE)),IF(VLOOKUP($B72,'R2'!$H$16:$K$21,4,FALSE)="","",VLOOKUP($B72,'R2'!$H$16:$K$21,4,FALSE)),IF(VLOOKUP($B72,'R2'!$G$16:$I$21,3,FALSE)="","",VLOOKUP($B72,'R2'!$G$16:$I$21,3,FALSE)))</f>
        <v>3.5</v>
      </c>
      <c r="F72" s="80">
        <f>IF(ISERROR(VLOOKUP($B72,'R3'!$G$16:$I$21,3,FALSE)),IF(VLOOKUP($B72,'R3'!$H$16:$K$21,4,FALSE)="","",VLOOKUP($B72,'R3'!$H$16:$K$21,4,FALSE)),IF(VLOOKUP($B72,'R3'!$G$16:$I$21,3,FALSE)="","",VLOOKUP($B72,'R3'!$G$16:$I$21,3,FALSE)))</f>
        <v>5.5</v>
      </c>
      <c r="G72" s="80">
        <f>IF(ISERROR(VLOOKUP($B72,'R4'!$G$16:$I$21,3,FALSE)),IF(VLOOKUP($B72,'R4'!$H$16:$K$21,4,FALSE)="","",VLOOKUP($B72,'R4'!$H$16:$K$21,4,FALSE)),IF(VLOOKUP($B72,'R4'!$G$16:$I$21,3,FALSE)="","",VLOOKUP($B72,'R4'!$G$16:$I$21,3,FALSE)))</f>
        <v>4.5</v>
      </c>
      <c r="H72" s="80">
        <f>IF(ISERROR(VLOOKUP($B72,'R5'!$G$16:$I$21,3,FALSE)),IF(VLOOKUP($B72,'R5'!$H$16:$K$21,4,FALSE)="","",VLOOKUP($B72,'R5'!$H$16:$K$21,4,FALSE)),IF(VLOOKUP($B72,'R5'!$G$16:$I$21,3,FALSE)="","",VLOOKUP($B72,'R5'!$G$16:$I$21,3,FALSE)))</f>
        <v>5</v>
      </c>
      <c r="I72" s="80">
        <f>IF(ISERROR(VLOOKUP($B72,'R6'!$G$16:$I$21,3,FALSE)),IF(VLOOKUP($B72,'R6'!$H$16:$K$21,4,FALSE)="","",VLOOKUP($B72,'R6'!$H$16:$K$21,4,FALSE)),IF(VLOOKUP($B72,'R6'!$G$16:$I$21,3,FALSE)="","",VLOOKUP($B72,'R6'!$G$16:$I$21,3,FALSE)))</f>
        <v>3.5</v>
      </c>
      <c r="J72" s="80">
        <f>IF(ISERROR(VLOOKUP($B72,'R7'!$G$16:$I$21,3,FALSE)),IF(VLOOKUP($B72,'R7'!$H$16:$K$21,4,FALSE)="","",VLOOKUP($B72,'R7'!$H$16:$K$21,4,FALSE)),IF(VLOOKUP($B72,'R7'!$G$16:$I$21,3,FALSE)="","",VLOOKUP($B72,'R7'!$G$16:$I$21,3,FALSE)))</f>
        <v>2</v>
      </c>
      <c r="K72" s="80">
        <f>IF(ISERROR(VLOOKUP($B72,'R8'!$G$16:$I$21,3,FALSE)),IF(VLOOKUP($B72,'R8'!$H$16:$K$21,4,FALSE)="","",VLOOKUP($B72,'R8'!$H$16:$K$21,4,FALSE)),IF(VLOOKUP($B72,'R8'!$G$16:$I$21,3,FALSE)="","",VLOOKUP($B72,'R8'!$G$16:$I$21,3,FALSE)))</f>
        <v>3.5</v>
      </c>
      <c r="L72" s="80">
        <f>IF(ISERROR(VLOOKUP($B72,'R9'!$G$16:$I$21,3,FALSE)),IF(VLOOKUP($B72,'R9'!$H$16:$K$21,4,FALSE)="","",VLOOKUP($B72,'R9'!$H$16:$K$21,4,FALSE)),IF(VLOOKUP($B72,'R9'!$G$16:$I$21,3,FALSE)="","",VLOOKUP($B72,'R9'!$G$16:$I$21,3,FALSE)))</f>
        <v>2.5</v>
      </c>
      <c r="M72" s="80">
        <f>IF(ISERROR(VLOOKUP($B72,'R10'!$G$16:$I$21,3,FALSE)),IF(VLOOKUP($B72,'R10'!$H$16:$K$21,4,FALSE)="","",VLOOKUP($B72,'R10'!$H$16:$K$21,4,FALSE)),IF(VLOOKUP($B72,'R10'!$G$16:$I$21,3,FALSE)="","",VLOOKUP($B72,'R10'!$G$16:$I$21,3,FALSE)))</f>
        <v>2.5</v>
      </c>
      <c r="O72" s="80">
        <f>IF(C72="","",IF(C72&gt;C67,1,IF(C72=C67,0.5,0)))</f>
        <v>1</v>
      </c>
      <c r="P72" s="80">
        <f>IF(D72="","",IF(D72&gt;D68,1,IF(D72=D68,0.5,0)))</f>
        <v>0</v>
      </c>
      <c r="Q72" s="80">
        <f>IF(E72="","",IF(E72&gt;E69,1,IF(E72=E69,0.5,0)))</f>
        <v>1</v>
      </c>
      <c r="R72" s="80">
        <f>IF(F72="","",IF(F72&gt;F70,1,IF(F72=F70,0.5,0)))</f>
        <v>1</v>
      </c>
      <c r="S72" s="80">
        <f>IF(G72="","",IF(G72&gt;G71,1,IF(G72=G71,0.5,0)))</f>
        <v>1</v>
      </c>
      <c r="T72" s="80">
        <f>IF(H72="","",IF(H72&gt;H75,1,IF(H72=H75,0.5,0)))</f>
        <v>1</v>
      </c>
      <c r="U72" s="80">
        <f>IF(I72="","",IF(I72&gt;I73,1,IF(I72=I73,0.5,0)))</f>
        <v>1</v>
      </c>
      <c r="V72" s="80">
        <f>IF(J72="","",IF(J72&gt;J74,1,IF(J72=J74,0.5,0)))</f>
        <v>0</v>
      </c>
      <c r="W72" s="80">
        <f>IF(K72="","",IF(K72&gt;K64,1,IF(K72=K64,0.5,0)))</f>
        <v>1</v>
      </c>
      <c r="X72" s="80">
        <f>IF(L72="","",IF(L72&gt;L65,1,IF(L72=L65,0.5,0)))</f>
        <v>0</v>
      </c>
      <c r="Y72" s="80">
        <f>IF(M72="","",IF(M72&gt;M66,1,IF(M72=M66,0.5,0)))</f>
        <v>0</v>
      </c>
      <c r="AC72" s="82"/>
    </row>
    <row r="73" spans="1:29" ht="15" customHeight="1" x14ac:dyDescent="0.3">
      <c r="A73" s="1">
        <v>10</v>
      </c>
      <c r="B73" s="83" t="s">
        <v>214</v>
      </c>
      <c r="C73" s="80">
        <f>IF(ISERROR(VLOOKUP($B73,'R11'!$G$16:$I$21,3,FALSE)),IF(VLOOKUP($B73,'R11'!$H$16:$K$21,4,FALSE)="","",VLOOKUP($B73,'R11'!$H$16:$K$21,4,FALSE)),IF(VLOOKUP($B73,'R11'!$G$16:$I$21,3,FALSE)="","",VLOOKUP($B73,'R11'!$G$16:$I$21,3,FALSE)))</f>
        <v>4</v>
      </c>
      <c r="D73" s="80">
        <f>IF(ISERROR(VLOOKUP($B73,'R1'!$G$16:$I$21,3,FALSE)),IF(VLOOKUP($B73,'R1'!$H$16:$K$21,4,FALSE)="","",VLOOKUP($B73,'R1'!$H$16:$K$21,4,FALSE)),IF(VLOOKUP($B73,'R1'!$G$16:$I$21,3,FALSE)="","",VLOOKUP($B73,'R1'!$G$16:$I$21,3,FALSE)))</f>
        <v>3</v>
      </c>
      <c r="E73" s="80">
        <f>IF(ISERROR(VLOOKUP($B73,'R2'!$G$16:$I$21,3,FALSE)),IF(VLOOKUP($B73,'R2'!$H$16:$K$21,4,FALSE)="","",VLOOKUP($B73,'R2'!$H$16:$K$21,4,FALSE)),IF(VLOOKUP($B73,'R2'!$G$16:$I$21,3,FALSE)="","",VLOOKUP($B73,'R2'!$G$16:$I$21,3,FALSE)))</f>
        <v>0</v>
      </c>
      <c r="F73" s="80">
        <f>IF(ISERROR(VLOOKUP($B73,'R3'!$G$16:$I$21,3,FALSE)),IF(VLOOKUP($B73,'R3'!$H$16:$K$21,4,FALSE)="","",VLOOKUP($B73,'R3'!$H$16:$K$21,4,FALSE)),IF(VLOOKUP($B73,'R3'!$G$16:$I$21,3,FALSE)="","",VLOOKUP($B73,'R3'!$G$16:$I$21,3,FALSE)))</f>
        <v>2.5</v>
      </c>
      <c r="G73" s="80">
        <f>IF(ISERROR(VLOOKUP($B73,'R4'!$G$16:$I$21,3,FALSE)),IF(VLOOKUP($B73,'R4'!$H$16:$K$21,4,FALSE)="","",VLOOKUP($B73,'R4'!$H$16:$K$21,4,FALSE)),IF(VLOOKUP($B73,'R4'!$G$16:$I$21,3,FALSE)="","",VLOOKUP($B73,'R4'!$G$16:$I$21,3,FALSE)))</f>
        <v>5.5</v>
      </c>
      <c r="H73" s="80">
        <f>IF(ISERROR(VLOOKUP($B73,'R5'!$G$16:$I$21,3,FALSE)),IF(VLOOKUP($B73,'R5'!$H$16:$K$21,4,FALSE)="","",VLOOKUP($B73,'R5'!$H$16:$K$21,4,FALSE)),IF(VLOOKUP($B73,'R5'!$G$16:$I$21,3,FALSE)="","",VLOOKUP($B73,'R5'!$G$16:$I$21,3,FALSE)))</f>
        <v>3.5</v>
      </c>
      <c r="I73" s="80">
        <f>IF(ISERROR(VLOOKUP($B73,'R6'!$G$16:$I$21,3,FALSE)),IF(VLOOKUP($B73,'R6'!$H$16:$K$21,4,FALSE)="","",VLOOKUP($B73,'R6'!$H$16:$K$21,4,FALSE)),IF(VLOOKUP($B73,'R6'!$G$16:$I$21,3,FALSE)="","",VLOOKUP($B73,'R6'!$G$16:$I$21,3,FALSE)))</f>
        <v>2.5</v>
      </c>
      <c r="J73" s="80">
        <f>IF(ISERROR(VLOOKUP($B73,'R7'!$G$16:$I$21,3,FALSE)),IF(VLOOKUP($B73,'R7'!$H$16:$K$21,4,FALSE)="","",VLOOKUP($B73,'R7'!$H$16:$K$21,4,FALSE)),IF(VLOOKUP($B73,'R7'!$G$16:$I$21,3,FALSE)="","",VLOOKUP($B73,'R7'!$G$16:$I$21,3,FALSE)))</f>
        <v>0.5</v>
      </c>
      <c r="K73" s="80">
        <f>IF(ISERROR(VLOOKUP($B73,'R8'!$G$16:$I$21,3,FALSE)),IF(VLOOKUP($B73,'R8'!$H$16:$K$21,4,FALSE)="","",VLOOKUP($B73,'R8'!$H$16:$K$21,4,FALSE)),IF(VLOOKUP($B73,'R8'!$G$16:$I$21,3,FALSE)="","",VLOOKUP($B73,'R8'!$G$16:$I$21,3,FALSE)))</f>
        <v>4.5</v>
      </c>
      <c r="L73" s="80">
        <f>IF(ISERROR(VLOOKUP($B73,'R9'!$G$16:$I$21,3,FALSE)),IF(VLOOKUP($B73,'R9'!$H$16:$K$21,4,FALSE)="","",VLOOKUP($B73,'R9'!$H$16:$K$21,4,FALSE)),IF(VLOOKUP($B73,'R9'!$G$16:$I$21,3,FALSE)="","",VLOOKUP($B73,'R9'!$G$16:$I$21,3,FALSE)))</f>
        <v>1.5</v>
      </c>
      <c r="M73" s="80">
        <f>IF(ISERROR(VLOOKUP($B73,'R10'!$G$16:$I$21,3,FALSE)),IF(VLOOKUP($B73,'R10'!$H$16:$K$21,4,FALSE)="","",VLOOKUP($B73,'R10'!$H$16:$K$21,4,FALSE)),IF(VLOOKUP($B73,'R10'!$G$16:$I$21,3,FALSE)="","",VLOOKUP($B73,'R10'!$G$16:$I$21,3,FALSE)))</f>
        <v>2</v>
      </c>
      <c r="O73" s="80">
        <f>IF(C73="","",IF(C73&gt;C66,1,IF(C73=C66,0.5,0)))</f>
        <v>1</v>
      </c>
      <c r="P73" s="80">
        <f>IF(D73="","",IF(D73&gt;D67,1,IF(D73=D67,0.5,0)))</f>
        <v>0.5</v>
      </c>
      <c r="Q73" s="80">
        <f>IF(E73="","",IF(E73&gt;E68,1,IF(E73=E68,0.5,0)))</f>
        <v>0</v>
      </c>
      <c r="R73" s="80">
        <f>IF(F73="","",IF(F73&gt;F69,1,IF(F73=F69,0.5,0)))</f>
        <v>0</v>
      </c>
      <c r="S73" s="80">
        <f>IF(G73="","",IF(G73&gt;G70,1,IF(G73=G70,0.5,0)))</f>
        <v>1</v>
      </c>
      <c r="T73" s="80">
        <f>IF(H73="","",IF(H73&gt;H71,1,IF(H73=H71,0.5,0)))</f>
        <v>1</v>
      </c>
      <c r="U73" s="80">
        <f>IF(I73="","",IF(I73&gt;I72,1,IF(I73=I72,0.5,0)))</f>
        <v>0</v>
      </c>
      <c r="V73" s="80">
        <f>IF(J73="","",IF(J73&gt;J75,1,IF(J73=J75,0.5,0)))</f>
        <v>0</v>
      </c>
      <c r="W73" s="80">
        <f>IF(K73="","",IF(K73&gt;K74,1,IF(K73=K74,0.5,0)))</f>
        <v>1</v>
      </c>
      <c r="X73" s="80">
        <f>IF(L73="","",IF(L73&gt;L64,1,IF(L73=L64,0.5,0)))</f>
        <v>0</v>
      </c>
      <c r="Y73" s="80">
        <f>IF(M73="","",IF(M73&gt;M65,1,IF(M73=M65,0.5,0)))</f>
        <v>0</v>
      </c>
      <c r="AC73" s="82"/>
    </row>
    <row r="74" spans="1:29" ht="15" customHeight="1" x14ac:dyDescent="0.3">
      <c r="A74" s="1">
        <v>11</v>
      </c>
      <c r="B74" s="83" t="s">
        <v>72</v>
      </c>
      <c r="C74" s="80">
        <f>IF(ISERROR(VLOOKUP($B74,'R11'!$G$16:$I$21,3,FALSE)),IF(VLOOKUP($B74,'R11'!$H$16:$K$21,4,FALSE)="","",VLOOKUP($B74,'R11'!$H$16:$K$21,4,FALSE)),IF(VLOOKUP($B74,'R11'!$G$16:$I$21,3,FALSE)="","",VLOOKUP($B74,'R11'!$G$16:$I$21,3,FALSE)))</f>
        <v>4</v>
      </c>
      <c r="D74" s="80">
        <f>IF(ISERROR(VLOOKUP($B74,'R1'!$G$16:$I$21,3,FALSE)),IF(VLOOKUP($B74,'R1'!$H$16:$K$21,4,FALSE)="","",VLOOKUP($B74,'R1'!$H$16:$K$21,4,FALSE)),IF(VLOOKUP($B74,'R1'!$G$16:$I$21,3,FALSE)="","",VLOOKUP($B74,'R1'!$G$16:$I$21,3,FALSE)))</f>
        <v>4</v>
      </c>
      <c r="E74" s="80">
        <f>IF(ISERROR(VLOOKUP($B74,'R2'!$G$16:$I$21,3,FALSE)),IF(VLOOKUP($B74,'R2'!$H$16:$K$21,4,FALSE)="","",VLOOKUP($B74,'R2'!$H$16:$K$21,4,FALSE)),IF(VLOOKUP($B74,'R2'!$G$16:$I$21,3,FALSE)="","",VLOOKUP($B74,'R2'!$G$16:$I$21,3,FALSE)))</f>
        <v>3.5</v>
      </c>
      <c r="F74" s="80">
        <f>IF(ISERROR(VLOOKUP($B74,'R3'!$G$16:$I$21,3,FALSE)),IF(VLOOKUP($B74,'R3'!$H$16:$K$21,4,FALSE)="","",VLOOKUP($B74,'R3'!$H$16:$K$21,4,FALSE)),IF(VLOOKUP($B74,'R3'!$G$16:$I$21,3,FALSE)="","",VLOOKUP($B74,'R3'!$G$16:$I$21,3,FALSE)))</f>
        <v>2</v>
      </c>
      <c r="G74" s="80">
        <f>IF(ISERROR(VLOOKUP($B74,'R4'!$G$16:$I$21,3,FALSE)),IF(VLOOKUP($B74,'R4'!$H$16:$K$21,4,FALSE)="","",VLOOKUP($B74,'R4'!$H$16:$K$21,4,FALSE)),IF(VLOOKUP($B74,'R4'!$G$16:$I$21,3,FALSE)="","",VLOOKUP($B74,'R4'!$G$16:$I$21,3,FALSE)))</f>
        <v>3.5</v>
      </c>
      <c r="H74" s="80">
        <f>IF(ISERROR(VLOOKUP($B74,'R5'!$G$16:$I$21,3,FALSE)),IF(VLOOKUP($B74,'R5'!$H$16:$K$21,4,FALSE)="","",VLOOKUP($B74,'R5'!$H$16:$K$21,4,FALSE)),IF(VLOOKUP($B74,'R5'!$G$16:$I$21,3,FALSE)="","",VLOOKUP($B74,'R5'!$G$16:$I$21,3,FALSE)))</f>
        <v>4</v>
      </c>
      <c r="I74" s="80">
        <f>IF(ISERROR(VLOOKUP($B74,'R6'!$G$16:$I$21,3,FALSE)),IF(VLOOKUP($B74,'R6'!$H$16:$K$21,4,FALSE)="","",VLOOKUP($B74,'R6'!$H$16:$K$21,4,FALSE)),IF(VLOOKUP($B74,'R6'!$G$16:$I$21,3,FALSE)="","",VLOOKUP($B74,'R6'!$G$16:$I$21,3,FALSE)))</f>
        <v>5.5</v>
      </c>
      <c r="J74" s="80">
        <f>IF(ISERROR(VLOOKUP($B74,'R7'!$G$16:$I$21,3,FALSE)),IF(VLOOKUP($B74,'R7'!$H$16:$K$21,4,FALSE)="","",VLOOKUP($B74,'R7'!$H$16:$K$21,4,FALSE)),IF(VLOOKUP($B74,'R7'!$G$16:$I$21,3,FALSE)="","",VLOOKUP($B74,'R7'!$G$16:$I$21,3,FALSE)))</f>
        <v>4</v>
      </c>
      <c r="K74" s="80">
        <f>IF(ISERROR(VLOOKUP($B74,'R8'!$G$16:$I$21,3,FALSE)),IF(VLOOKUP($B74,'R8'!$H$16:$K$21,4,FALSE)="","",VLOOKUP($B74,'R8'!$H$16:$K$21,4,FALSE)),IF(VLOOKUP($B74,'R8'!$G$16:$I$21,3,FALSE)="","",VLOOKUP($B74,'R8'!$G$16:$I$21,3,FALSE)))</f>
        <v>1.5</v>
      </c>
      <c r="L74" s="80">
        <f>IF(ISERROR(VLOOKUP($B74,'R9'!$G$16:$I$21,3,FALSE)),IF(VLOOKUP($B74,'R9'!$H$16:$K$21,4,FALSE)="","",VLOOKUP($B74,'R9'!$H$16:$K$21,4,FALSE)),IF(VLOOKUP($B74,'R9'!$G$16:$I$21,3,FALSE)="","",VLOOKUP($B74,'R9'!$G$16:$I$21,3,FALSE)))</f>
        <v>2</v>
      </c>
      <c r="M74" s="80">
        <f>IF(ISERROR(VLOOKUP($B74,'R10'!$G$16:$I$21,3,FALSE)),IF(VLOOKUP($B74,'R10'!$H$16:$K$21,4,FALSE)="","",VLOOKUP($B74,'R10'!$H$16:$K$21,4,FALSE)),IF(VLOOKUP($B74,'R10'!$G$16:$I$21,3,FALSE)="","",VLOOKUP($B74,'R10'!$G$16:$I$21,3,FALSE)))</f>
        <v>5</v>
      </c>
      <c r="O74" s="80">
        <f>IF(C74="","",IF(C74&gt;C65,1,IF(C74=C65,0.5,0)))</f>
        <v>1</v>
      </c>
      <c r="P74" s="80">
        <f>IF(D74="","",IF(D74&gt;D66,1,IF(D74=D66,0.5,0)))</f>
        <v>1</v>
      </c>
      <c r="Q74" s="80">
        <f>IF(E74="","",IF(E74&gt;E67,1,IF(E74=E67,0.5,0)))</f>
        <v>1</v>
      </c>
      <c r="R74" s="80">
        <f>IF(F74="","",IF(F74&gt;F68,1,IF(F74=F68,0.5,0)))</f>
        <v>0</v>
      </c>
      <c r="S74" s="80">
        <f>IF(G74="","",IF(G74&gt;G69,1,IF(G74=G69,0.5,0)))</f>
        <v>1</v>
      </c>
      <c r="T74" s="80">
        <f>IF(H74="","",IF(H74&gt;H70,1,IF(H74=H70,0.5,0)))</f>
        <v>1</v>
      </c>
      <c r="U74" s="80">
        <f>IF(I74="","",IF(I74&gt;I71,1,IF(I74=I71,0.5,0)))</f>
        <v>1</v>
      </c>
      <c r="V74" s="80">
        <f>IF(J74="","",IF(J74&gt;J72,1,IF(J74=J72,0.5,0)))</f>
        <v>1</v>
      </c>
      <c r="W74" s="80">
        <f>IF(K74="","",IF(K74&gt;K73,1,IF(K74=K73,0.5,0)))</f>
        <v>0</v>
      </c>
      <c r="X74" s="80">
        <f>IF(L74="","",IF(L74&gt;L75,1,IF(L74=L75,0.5,0)))</f>
        <v>0</v>
      </c>
      <c r="Y74" s="80">
        <f>IF(M74="","",IF(M74&gt;M64,1,IF(M74=M64,0.5,0)))</f>
        <v>1</v>
      </c>
      <c r="AC74" s="82"/>
    </row>
    <row r="75" spans="1:29" ht="15" customHeight="1" x14ac:dyDescent="0.3">
      <c r="A75" s="1">
        <v>12</v>
      </c>
      <c r="B75" s="83" t="s">
        <v>215</v>
      </c>
      <c r="C75" s="80">
        <f>IF(ISERROR(VLOOKUP($B75,'R11'!$G$16:$I$21,3,FALSE)),IF(VLOOKUP($B75,'R11'!$H$16:$K$21,4,FALSE)="","",VLOOKUP($B75,'R11'!$H$16:$K$21,4,FALSE)),IF(VLOOKUP($B75,'R11'!$G$16:$I$21,3,FALSE)="","",VLOOKUP($B75,'R11'!$G$16:$I$21,3,FALSE)))</f>
        <v>2.5</v>
      </c>
      <c r="D75" s="80">
        <f>IF(ISERROR(VLOOKUP($B75,'R1'!$G$16:$I$21,3,FALSE)),IF(VLOOKUP($B75,'R1'!$H$16:$K$21,4,FALSE)="","",VLOOKUP($B75,'R1'!$H$16:$K$21,4,FALSE)),IF(VLOOKUP($B75,'R1'!$G$16:$I$21,3,FALSE)="","",VLOOKUP($B75,'R1'!$G$16:$I$21,3,FALSE)))</f>
        <v>3.5</v>
      </c>
      <c r="E75" s="80">
        <f>IF(ISERROR(VLOOKUP($B75,'R2'!$G$16:$I$21,3,FALSE)),IF(VLOOKUP($B75,'R2'!$H$16:$K$21,4,FALSE)="","",VLOOKUP($B75,'R2'!$H$16:$K$21,4,FALSE)),IF(VLOOKUP($B75,'R2'!$G$16:$I$21,3,FALSE)="","",VLOOKUP($B75,'R2'!$G$16:$I$21,3,FALSE)))</f>
        <v>2.5</v>
      </c>
      <c r="F75" s="80">
        <f>IF(ISERROR(VLOOKUP($B75,'R3'!$G$16:$I$21,3,FALSE)),IF(VLOOKUP($B75,'R3'!$H$16:$K$21,4,FALSE)="","",VLOOKUP($B75,'R3'!$H$16:$K$21,4,FALSE)),IF(VLOOKUP($B75,'R3'!$G$16:$I$21,3,FALSE)="","",VLOOKUP($B75,'R3'!$G$16:$I$21,3,FALSE)))</f>
        <v>4</v>
      </c>
      <c r="G75" s="80">
        <f>IF(ISERROR(VLOOKUP($B75,'R4'!$G$16:$I$21,3,FALSE)),IF(VLOOKUP($B75,'R4'!$H$16:$K$21,4,FALSE)="","",VLOOKUP($B75,'R4'!$H$16:$K$21,4,FALSE)),IF(VLOOKUP($B75,'R4'!$G$16:$I$21,3,FALSE)="","",VLOOKUP($B75,'R4'!$G$16:$I$21,3,FALSE)))</f>
        <v>2.5</v>
      </c>
      <c r="H75" s="80">
        <f>IF(ISERROR(VLOOKUP($B75,'R5'!$G$16:$I$21,3,FALSE)),IF(VLOOKUP($B75,'R5'!$H$16:$K$21,4,FALSE)="","",VLOOKUP($B75,'R5'!$H$16:$K$21,4,FALSE)),IF(VLOOKUP($B75,'R5'!$G$16:$I$21,3,FALSE)="","",VLOOKUP($B75,'R5'!$G$16:$I$21,3,FALSE)))</f>
        <v>1</v>
      </c>
      <c r="I75" s="80">
        <f>IF(ISERROR(VLOOKUP($B75,'R6'!$G$16:$I$21,3,FALSE)),IF(VLOOKUP($B75,'R6'!$H$16:$K$21,4,FALSE)="","",VLOOKUP($B75,'R6'!$H$16:$K$21,4,FALSE)),IF(VLOOKUP($B75,'R6'!$G$16:$I$21,3,FALSE)="","",VLOOKUP($B75,'R6'!$G$16:$I$21,3,FALSE)))</f>
        <v>3</v>
      </c>
      <c r="J75" s="80">
        <f>IF(ISERROR(VLOOKUP($B75,'R7'!$G$16:$I$21,3,FALSE)),IF(VLOOKUP($B75,'R7'!$H$16:$K$21,4,FALSE)="","",VLOOKUP($B75,'R7'!$H$16:$K$21,4,FALSE)),IF(VLOOKUP($B75,'R7'!$G$16:$I$21,3,FALSE)="","",VLOOKUP($B75,'R7'!$G$16:$I$21,3,FALSE)))</f>
        <v>5.5</v>
      </c>
      <c r="K75" s="80">
        <f>IF(ISERROR(VLOOKUP($B75,'R8'!$G$16:$I$21,3,FALSE)),IF(VLOOKUP($B75,'R8'!$H$16:$K$21,4,FALSE)="","",VLOOKUP($B75,'R8'!$H$16:$K$21,4,FALSE)),IF(VLOOKUP($B75,'R8'!$G$16:$I$21,3,FALSE)="","",VLOOKUP($B75,'R8'!$G$16:$I$21,3,FALSE)))</f>
        <v>1</v>
      </c>
      <c r="L75" s="80">
        <f>IF(ISERROR(VLOOKUP($B75,'R9'!$G$16:$I$21,3,FALSE)),IF(VLOOKUP($B75,'R9'!$H$16:$K$21,4,FALSE)="","",VLOOKUP($B75,'R9'!$H$16:$K$21,4,FALSE)),IF(VLOOKUP($B75,'R9'!$G$16:$I$21,3,FALSE)="","",VLOOKUP($B75,'R9'!$G$16:$I$21,3,FALSE)))</f>
        <v>4</v>
      </c>
      <c r="M75" s="80">
        <f>IF(ISERROR(VLOOKUP($B75,'R10'!$G$16:$I$21,3,FALSE)),IF(VLOOKUP($B75,'R10'!$H$16:$K$21,4,FALSE)="","",VLOOKUP($B75,'R10'!$H$16:$K$21,4,FALSE)),IF(VLOOKUP($B75,'R10'!$G$16:$I$21,3,FALSE)="","",VLOOKUP($B75,'R10'!$G$16:$I$21,3,FALSE)))</f>
        <v>3</v>
      </c>
      <c r="O75" s="80">
        <f>IF(C75="","",IF(C75&gt;C64,1,IF(C75=C64,0.5,0)))</f>
        <v>0</v>
      </c>
      <c r="P75" s="80">
        <f>IF(D75="","",IF(D75&gt;D70,1,IF(D75=D70,0.5,0)))</f>
        <v>1</v>
      </c>
      <c r="Q75" s="80">
        <f>IF(E75="","",IF(E75&gt;E65,1,IF(E75=E65,0.5,0)))</f>
        <v>0</v>
      </c>
      <c r="R75" s="80">
        <f>IF(F75="","",IF(F75&gt;F71,1,IF(F75=F71,0.5,0)))</f>
        <v>1</v>
      </c>
      <c r="S75" s="80">
        <f>IF(G75="","",IF(G75&gt;G66,1,IF(G75=G66,0.5,0)))</f>
        <v>0</v>
      </c>
      <c r="T75" s="80">
        <f>IF(H75="","",IF(H75&gt;H72,1,IF(H75=H72,0.5,0)))</f>
        <v>0</v>
      </c>
      <c r="U75" s="80">
        <f>IF(I75="","",IF(I75&gt;I67,1,IF(I75=I67,0.5,0)))</f>
        <v>0.5</v>
      </c>
      <c r="V75" s="80">
        <f>IF(J75="","",IF(J75&gt;J73,1,IF(J75=J73,0.5,0)))</f>
        <v>1</v>
      </c>
      <c r="W75" s="80">
        <f>IF(K75="","",IF(K75&gt;K68,1,IF(K75=K68,0.5,0)))</f>
        <v>0</v>
      </c>
      <c r="X75" s="80">
        <f>IF(L75="","",IF(L75&gt;L74,1,IF(L75=L74,0.5,0)))</f>
        <v>1</v>
      </c>
      <c r="Y75" s="80">
        <f>IF(M75="","",IF(M75&gt;M69,1,IF(M75=M69,0.5,0)))</f>
        <v>0.5</v>
      </c>
      <c r="AC75" s="82"/>
    </row>
    <row r="76" spans="1:29" ht="15" customHeight="1" x14ac:dyDescent="0.3">
      <c r="A76" s="1"/>
      <c r="B76" s="88" t="s">
        <v>59</v>
      </c>
    </row>
    <row r="77" spans="1:29" ht="15" customHeight="1" x14ac:dyDescent="0.3">
      <c r="A77" s="1"/>
      <c r="B77" s="87" t="s">
        <v>5</v>
      </c>
    </row>
    <row r="78" spans="1:29" ht="15" customHeight="1" x14ac:dyDescent="0.3">
      <c r="A78" s="1"/>
      <c r="B78" s="87"/>
    </row>
    <row r="79" spans="1:29" ht="15" customHeight="1" x14ac:dyDescent="0.3">
      <c r="A79" s="1">
        <v>1</v>
      </c>
      <c r="B79" s="83" t="s">
        <v>104</v>
      </c>
      <c r="C79" s="80">
        <f>IF(ISERROR(VLOOKUP($B79,'R11'!$M$16:$O$21,3,FALSE)),IF(VLOOKUP($B79,'R11'!$N$16:$Q$21,4,FALSE)="","",VLOOKUP($B79,'R11'!$N$16:$Q$21,4,FALSE)),IF(VLOOKUP($B79,'R11'!$M$16:$O$21,3,FALSE)="","",VLOOKUP($B79,'R11'!$M$16:$O$21,3,FALSE)))</f>
        <v>1.5</v>
      </c>
      <c r="D79" s="80">
        <f>IF(ISERROR(VLOOKUP($B79,'R1'!$M$16:$O$21,3,FALSE)),IF(VLOOKUP($B79,'R1'!$N$16:$Q$21,4,FALSE)="","",VLOOKUP($B79,'R1'!$N$16:$Q$21,4,FALSE)),IF(VLOOKUP($B79,'R1'!$M$16:$O$21,3,FALSE)="","",VLOOKUP($B79,'R1'!$M$16:$O$21,3,FALSE)))</f>
        <v>3</v>
      </c>
      <c r="E79" s="80">
        <f>IF(ISERROR(VLOOKUP($B79,'R2'!$M$16:$O$21,3,FALSE)),IF(VLOOKUP($B79,'R2'!$N$16:$Q$21,4,FALSE)="","",VLOOKUP($B79,'R2'!$N$16:$Q$21,4,FALSE)),IF(VLOOKUP($B79,'R2'!$M$16:$O$21,3,FALSE)="","",VLOOKUP($B79,'R2'!$M$16:$O$21,3,FALSE)))</f>
        <v>3.5</v>
      </c>
      <c r="F79" s="80">
        <f>IF(ISERROR(VLOOKUP($B79,'R3'!$M$16:$O$21,3,FALSE)),IF(VLOOKUP($B79,'R3'!$N$16:$Q$21,4,FALSE)="","",VLOOKUP($B79,'R3'!$N$16:$Q$21,4,FALSE)),IF(VLOOKUP($B79,'R3'!$M$16:$O$21,3,FALSE)="","",VLOOKUP($B79,'R3'!$M$16:$O$21,3,FALSE)))</f>
        <v>5</v>
      </c>
      <c r="G79" s="80">
        <f>IF(ISERROR(VLOOKUP($B79,'R4'!$M$16:$O$21,3,FALSE)),IF(VLOOKUP($B79,'R4'!$N$16:$Q$21,4,FALSE)="","",VLOOKUP($B79,'R4'!$N$16:$Q$21,4,FALSE)),IF(VLOOKUP($B79,'R4'!$M$16:$O$21,3,FALSE)="","",VLOOKUP($B79,'R4'!$M$16:$O$21,3,FALSE)))</f>
        <v>1</v>
      </c>
      <c r="H79" s="80">
        <f>IF(ISERROR(VLOOKUP($B79,'R5'!$M$16:$O$21,3,FALSE)),IF(VLOOKUP($B79,'R5'!$N$16:$Q$21,4,FALSE)="","",VLOOKUP($B79,'R5'!$N$16:$Q$21,4,FALSE)),IF(VLOOKUP($B79,'R5'!$M$16:$O$21,3,FALSE)="","",VLOOKUP($B79,'R5'!$M$16:$O$21,3,FALSE)))</f>
        <v>4</v>
      </c>
      <c r="I79" s="80">
        <f>IF(ISERROR(VLOOKUP($B79,'R6'!$M$16:$O$21,3,FALSE)),IF(VLOOKUP($B79,'R6'!$N$16:$Q$21,4,FALSE)="","",VLOOKUP($B79,'R6'!$N$16:$Q$21,4,FALSE)),IF(VLOOKUP($B79,'R6'!$M$16:$O$21,3,FALSE)="","",VLOOKUP($B79,'R6'!$M$16:$O$21,3,FALSE)))</f>
        <v>4</v>
      </c>
      <c r="J79" s="80">
        <f>IF(ISERROR(VLOOKUP($B79,'R7'!$M$16:$O$21,3,FALSE)),IF(VLOOKUP($B79,'R7'!$N$16:$Q$21,4,FALSE)="","",VLOOKUP($B79,'R7'!$N$16:$Q$21,4,FALSE)),IF(VLOOKUP($B79,'R7'!$M$16:$O$21,3,FALSE)="","",VLOOKUP($B79,'R7'!$M$16:$O$21,3,FALSE)))</f>
        <v>2.5</v>
      </c>
      <c r="K79" s="80">
        <f>IF(ISERROR(VLOOKUP($B79,'R8'!$M$16:$O$21,3,FALSE)),IF(VLOOKUP($B79,'R8'!$N$16:$Q$21,4,FALSE)="","",VLOOKUP($B79,'R8'!$N$16:$Q$21,4,FALSE)),IF(VLOOKUP($B79,'R8'!$M$16:$O$21,3,FALSE)="","",VLOOKUP($B79,'R8'!$M$16:$O$21,3,FALSE)))</f>
        <v>1.5</v>
      </c>
      <c r="L79" s="80">
        <f>IF(ISERROR(VLOOKUP($B79,'R9'!$M$16:$O$21,3,FALSE)),IF(VLOOKUP($B79,'R9'!$N$16:$Q$21,4,FALSE)="","",VLOOKUP($B79,'R9'!$N$16:$Q$21,4,FALSE)),IF(VLOOKUP($B79,'R9'!$M$16:$O$21,3,FALSE)="","",VLOOKUP($B79,'R9'!$M$16:$O$21,3,FALSE)))</f>
        <v>2.5</v>
      </c>
      <c r="M79" s="80">
        <f>IF(ISERROR(VLOOKUP($B79,'R10'!$M$16:$O$21,3,FALSE)),IF(VLOOKUP($B79,'R10'!$N$16:$Q$21,4,FALSE)="","",VLOOKUP($B79,'R10'!$N$16:$Q$21,4,FALSE)),IF(VLOOKUP($B79,'R10'!$M$16:$O$21,3,FALSE)="","",VLOOKUP($B79,'R10'!$M$16:$O$21,3,FALSE)))</f>
        <v>3.5</v>
      </c>
      <c r="O79" s="80">
        <f>IF(C79="","",IF(C79&gt;C90,1,IF(C79=C90,0.5,0)))</f>
        <v>0</v>
      </c>
      <c r="P79" s="80">
        <f>IF(D79="","",IF(D79&gt;D80,1,IF(D79=D80,0.5,0)))</f>
        <v>0.5</v>
      </c>
      <c r="Q79" s="80">
        <f>IF(E79="","",IF(E79&gt;E81,1,IF(E79=E81,0.5,0)))</f>
        <v>1</v>
      </c>
      <c r="R79" s="80">
        <f>IF(F79="","",IF(F79&gt;F82,1,IF(F79=F82,0.5,0)))</f>
        <v>1</v>
      </c>
      <c r="S79" s="80">
        <f>IF(G79="","",IF(G79&gt;G83,1,IF(G79=G83,0.5,0)))</f>
        <v>0</v>
      </c>
      <c r="T79" s="80">
        <f>IF(H79="","",IF(H79&gt;H84,1,IF(H79=H84,0.5,0)))</f>
        <v>1</v>
      </c>
      <c r="U79" s="80">
        <f>IF(I79="","",IF(I79&gt;I85,1,IF(I79=I85,0.5,0)))</f>
        <v>1</v>
      </c>
      <c r="V79" s="80">
        <f>IF(J79="","",IF(J79&gt;J86,1,IF(J79=J86,0.5,0)))</f>
        <v>0</v>
      </c>
      <c r="W79" s="80">
        <f>IF(K79="","",IF(K79&gt;K87,1,IF(K79=K87,0.5,0)))</f>
        <v>0</v>
      </c>
      <c r="X79" s="80">
        <f>IF(L79="","",IF(L79&gt;L88,1,IF(L79=L88,0.5,0)))</f>
        <v>0</v>
      </c>
      <c r="Y79" s="80">
        <f>IF(M79="","",IF(M79&gt;M89,1,IF(M79=M89,0.5,0)))</f>
        <v>1</v>
      </c>
      <c r="AC79" s="82"/>
    </row>
    <row r="80" spans="1:29" ht="15" customHeight="1" x14ac:dyDescent="0.3">
      <c r="A80" s="1">
        <v>2</v>
      </c>
      <c r="B80" s="83" t="s">
        <v>216</v>
      </c>
      <c r="C80" s="80">
        <f>IF(ISERROR(VLOOKUP($B80,'R11'!$M$16:$O$21,3,FALSE)),IF(VLOOKUP($B80,'R11'!$N$16:$Q$21,4,FALSE)="","",VLOOKUP($B80,'R11'!$N$16:$Q$21,4,FALSE)),IF(VLOOKUP($B80,'R11'!$M$16:$O$21,3,FALSE)="","",VLOOKUP($B80,'R11'!$M$16:$O$21,3,FALSE)))</f>
        <v>0.5</v>
      </c>
      <c r="D80" s="80">
        <f>IF(ISERROR(VLOOKUP($B80,'R1'!$M$16:$O$21,3,FALSE)),IF(VLOOKUP($B80,'R1'!$N$16:$Q$21,4,FALSE)="","",VLOOKUP($B80,'R1'!$N$16:$Q$21,4,FALSE)),IF(VLOOKUP($B80,'R1'!$M$16:$O$21,3,FALSE)="","",VLOOKUP($B80,'R1'!$M$16:$O$21,3,FALSE)))</f>
        <v>3</v>
      </c>
      <c r="E80" s="80">
        <f>IF(ISERROR(VLOOKUP($B80,'R2'!$M$16:$O$21,3,FALSE)),IF(VLOOKUP($B80,'R2'!$N$16:$Q$21,4,FALSE)="","",VLOOKUP($B80,'R2'!$N$16:$Q$21,4,FALSE)),IF(VLOOKUP($B80,'R2'!$M$16:$O$21,3,FALSE)="","",VLOOKUP($B80,'R2'!$M$16:$O$21,3,FALSE)))</f>
        <v>3</v>
      </c>
      <c r="F80" s="80">
        <f>IF(ISERROR(VLOOKUP($B80,'R3'!$M$16:$O$21,3,FALSE)),IF(VLOOKUP($B80,'R3'!$N$16:$Q$21,4,FALSE)="","",VLOOKUP($B80,'R3'!$N$16:$Q$21,4,FALSE)),IF(VLOOKUP($B80,'R3'!$M$16:$O$21,3,FALSE)="","",VLOOKUP($B80,'R3'!$M$16:$O$21,3,FALSE)))</f>
        <v>1.5</v>
      </c>
      <c r="G80" s="80">
        <f>IF(ISERROR(VLOOKUP($B80,'R4'!$M$16:$O$21,3,FALSE)),IF(VLOOKUP($B80,'R4'!$N$16:$Q$21,4,FALSE)="","",VLOOKUP($B80,'R4'!$N$16:$Q$21,4,FALSE)),IF(VLOOKUP($B80,'R4'!$M$16:$O$21,3,FALSE)="","",VLOOKUP($B80,'R4'!$M$16:$O$21,3,FALSE)))</f>
        <v>1.5</v>
      </c>
      <c r="H80" s="80">
        <f>IF(ISERROR(VLOOKUP($B80,'R5'!$M$16:$O$21,3,FALSE)),IF(VLOOKUP($B80,'R5'!$N$16:$Q$21,4,FALSE)="","",VLOOKUP($B80,'R5'!$N$16:$Q$21,4,FALSE)),IF(VLOOKUP($B80,'R5'!$M$16:$O$21,3,FALSE)="","",VLOOKUP($B80,'R5'!$M$16:$O$21,3,FALSE)))</f>
        <v>4.5</v>
      </c>
      <c r="I80" s="80">
        <f>IF(ISERROR(VLOOKUP($B80,'R6'!$M$16:$O$21,3,FALSE)),IF(VLOOKUP($B80,'R6'!$N$16:$Q$21,4,FALSE)="","",VLOOKUP($B80,'R6'!$N$16:$Q$21,4,FALSE)),IF(VLOOKUP($B80,'R6'!$M$16:$O$21,3,FALSE)="","",VLOOKUP($B80,'R6'!$M$16:$O$21,3,FALSE)))</f>
        <v>0.5</v>
      </c>
      <c r="J80" s="80">
        <f>IF(ISERROR(VLOOKUP($B80,'R7'!$M$16:$O$21,3,FALSE)),IF(VLOOKUP($B80,'R7'!$N$16:$Q$21,4,FALSE)="","",VLOOKUP($B80,'R7'!$N$16:$Q$21,4,FALSE)),IF(VLOOKUP($B80,'R7'!$M$16:$O$21,3,FALSE)="","",VLOOKUP($B80,'R7'!$M$16:$O$21,3,FALSE)))</f>
        <v>1.5</v>
      </c>
      <c r="K80" s="80">
        <f>IF(ISERROR(VLOOKUP($B80,'R8'!$M$16:$O$21,3,FALSE)),IF(VLOOKUP($B80,'R8'!$N$16:$Q$21,4,FALSE)="","",VLOOKUP($B80,'R8'!$N$16:$Q$21,4,FALSE)),IF(VLOOKUP($B80,'R8'!$M$16:$O$21,3,FALSE)="","",VLOOKUP($B80,'R8'!$M$16:$O$21,3,FALSE)))</f>
        <v>2</v>
      </c>
      <c r="L80" s="80">
        <f>IF(ISERROR(VLOOKUP($B80,'R9'!$M$16:$O$21,3,FALSE)),IF(VLOOKUP($B80,'R9'!$N$16:$Q$21,4,FALSE)="","",VLOOKUP($B80,'R9'!$N$16:$Q$21,4,FALSE)),IF(VLOOKUP($B80,'R9'!$M$16:$O$21,3,FALSE)="","",VLOOKUP($B80,'R9'!$M$16:$O$21,3,FALSE)))</f>
        <v>1.5</v>
      </c>
      <c r="M80" s="80">
        <f>IF(ISERROR(VLOOKUP($B80,'R10'!$M$16:$O$21,3,FALSE)),IF(VLOOKUP($B80,'R10'!$N$16:$Q$21,4,FALSE)="","",VLOOKUP($B80,'R10'!$N$16:$Q$21,4,FALSE)),IF(VLOOKUP($B80,'R10'!$M$16:$O$21,3,FALSE)="","",VLOOKUP($B80,'R10'!$M$16:$O$21,3,FALSE)))</f>
        <v>3</v>
      </c>
      <c r="O80" s="80">
        <f>IF(C80="","",IF(C80&gt;C89,1,IF(C80=C89,0.5,0)))</f>
        <v>0</v>
      </c>
      <c r="P80" s="80">
        <f>IF(D80="","",IF(D80&gt;D79,1,IF(D80=D79,0.5,0)))</f>
        <v>0.5</v>
      </c>
      <c r="Q80" s="80">
        <f>IF(E80="","",IF(E80&gt;E90,1,IF(E80=E90,0.5,0)))</f>
        <v>0.5</v>
      </c>
      <c r="R80" s="80">
        <f>IF(F80="","",IF(F80&gt;F81,1,IF(F80=F81,0.5,0)))</f>
        <v>0</v>
      </c>
      <c r="S80" s="80">
        <f>IF(G80="","",IF(G80&gt;G82,1,IF(G80=G82,0.5,0)))</f>
        <v>0</v>
      </c>
      <c r="T80" s="80">
        <f>IF(H80="","",IF(H80&gt;H83,1,IF(H80=H83,0.5,0)))</f>
        <v>1</v>
      </c>
      <c r="U80" s="80">
        <f>IF(I80="","",IF(I80&gt;I84,1,IF(I80=I84,0.5,0)))</f>
        <v>0</v>
      </c>
      <c r="V80" s="80">
        <f>IF(J80="","",IF(J80&gt;J85,1,IF(J80=J85,0.5,0)))</f>
        <v>0</v>
      </c>
      <c r="W80" s="80">
        <f>IF(K80="","",IF(K80&gt;K86,1,IF(K80=K86,0.5,0)))</f>
        <v>0</v>
      </c>
      <c r="X80" s="80">
        <f>IF(L80="","",IF(L80&gt;L87,1,IF(L80=L87,0.5,0)))</f>
        <v>0</v>
      </c>
      <c r="Y80" s="80">
        <f>IF(M80="","",IF(M80&gt;M88,1,IF(M80=M88,0.5,0)))</f>
        <v>0.5</v>
      </c>
      <c r="AC80" s="82"/>
    </row>
    <row r="81" spans="1:29" ht="15" customHeight="1" x14ac:dyDescent="0.3">
      <c r="A81" s="1">
        <v>3</v>
      </c>
      <c r="B81" s="83" t="s">
        <v>217</v>
      </c>
      <c r="C81" s="80">
        <f>IF(ISERROR(VLOOKUP($B81,'R11'!$M$16:$O$21,3,FALSE)),IF(VLOOKUP($B81,'R11'!$N$16:$Q$21,4,FALSE)="","",VLOOKUP($B81,'R11'!$N$16:$Q$21,4,FALSE)),IF(VLOOKUP($B81,'R11'!$M$16:$O$21,3,FALSE)="","",VLOOKUP($B81,'R11'!$M$16:$O$21,3,FALSE)))</f>
        <v>4</v>
      </c>
      <c r="D81" s="80">
        <f>IF(ISERROR(VLOOKUP($B81,'R1'!$M$16:$O$21,3,FALSE)),IF(VLOOKUP($B81,'R1'!$N$16:$Q$21,4,FALSE)="","",VLOOKUP($B81,'R1'!$N$16:$Q$21,4,FALSE)),IF(VLOOKUP($B81,'R1'!$M$16:$O$21,3,FALSE)="","",VLOOKUP($B81,'R1'!$M$16:$O$21,3,FALSE)))</f>
        <v>3</v>
      </c>
      <c r="E81" s="80">
        <f>IF(ISERROR(VLOOKUP($B81,'R2'!$M$16:$O$21,3,FALSE)),IF(VLOOKUP($B81,'R2'!$N$16:$Q$21,4,FALSE)="","",VLOOKUP($B81,'R2'!$N$16:$Q$21,4,FALSE)),IF(VLOOKUP($B81,'R2'!$M$16:$O$21,3,FALSE)="","",VLOOKUP($B81,'R2'!$M$16:$O$21,3,FALSE)))</f>
        <v>2.5</v>
      </c>
      <c r="F81" s="80">
        <f>IF(ISERROR(VLOOKUP($B81,'R3'!$M$16:$O$21,3,FALSE)),IF(VLOOKUP($B81,'R3'!$N$16:$Q$21,4,FALSE)="","",VLOOKUP($B81,'R3'!$N$16:$Q$21,4,FALSE)),IF(VLOOKUP($B81,'R3'!$M$16:$O$21,3,FALSE)="","",VLOOKUP($B81,'R3'!$M$16:$O$21,3,FALSE)))</f>
        <v>4.5</v>
      </c>
      <c r="G81" s="80">
        <f>IF(ISERROR(VLOOKUP($B81,'R4'!$M$16:$O$21,3,FALSE)),IF(VLOOKUP($B81,'R4'!$N$16:$Q$21,4,FALSE)="","",VLOOKUP($B81,'R4'!$N$16:$Q$21,4,FALSE)),IF(VLOOKUP($B81,'R4'!$M$16:$O$21,3,FALSE)="","",VLOOKUP($B81,'R4'!$M$16:$O$21,3,FALSE)))</f>
        <v>2.5</v>
      </c>
      <c r="H81" s="80">
        <f>IF(ISERROR(VLOOKUP($B81,'R5'!$M$16:$O$21,3,FALSE)),IF(VLOOKUP($B81,'R5'!$N$16:$Q$21,4,FALSE)="","",VLOOKUP($B81,'R5'!$N$16:$Q$21,4,FALSE)),IF(VLOOKUP($B81,'R5'!$M$16:$O$21,3,FALSE)="","",VLOOKUP($B81,'R5'!$M$16:$O$21,3,FALSE)))</f>
        <v>6</v>
      </c>
      <c r="I81" s="80">
        <f>IF(ISERROR(VLOOKUP($B81,'R6'!$M$16:$O$21,3,FALSE)),IF(VLOOKUP($B81,'R6'!$N$16:$Q$21,4,FALSE)="","",VLOOKUP($B81,'R6'!$N$16:$Q$21,4,FALSE)),IF(VLOOKUP($B81,'R6'!$M$16:$O$21,3,FALSE)="","",VLOOKUP($B81,'R6'!$M$16:$O$21,3,FALSE)))</f>
        <v>1</v>
      </c>
      <c r="J81" s="80">
        <f>IF(ISERROR(VLOOKUP($B81,'R7'!$M$16:$O$21,3,FALSE)),IF(VLOOKUP($B81,'R7'!$N$16:$Q$21,4,FALSE)="","",VLOOKUP($B81,'R7'!$N$16:$Q$21,4,FALSE)),IF(VLOOKUP($B81,'R7'!$M$16:$O$21,3,FALSE)="","",VLOOKUP($B81,'R7'!$M$16:$O$21,3,FALSE)))</f>
        <v>3</v>
      </c>
      <c r="K81" s="80">
        <f>IF(ISERROR(VLOOKUP($B81,'R8'!$M$16:$O$21,3,FALSE)),IF(VLOOKUP($B81,'R8'!$N$16:$Q$21,4,FALSE)="","",VLOOKUP($B81,'R8'!$N$16:$Q$21,4,FALSE)),IF(VLOOKUP($B81,'R8'!$M$16:$O$21,3,FALSE)="","",VLOOKUP($B81,'R8'!$M$16:$O$21,3,FALSE)))</f>
        <v>2.5</v>
      </c>
      <c r="L81" s="80">
        <f>IF(ISERROR(VLOOKUP($B81,'R9'!$M$16:$O$21,3,FALSE)),IF(VLOOKUP($B81,'R9'!$N$16:$Q$21,4,FALSE)="","",VLOOKUP($B81,'R9'!$N$16:$Q$21,4,FALSE)),IF(VLOOKUP($B81,'R9'!$M$16:$O$21,3,FALSE)="","",VLOOKUP($B81,'R9'!$M$16:$O$21,3,FALSE)))</f>
        <v>2.5</v>
      </c>
      <c r="M81" s="80">
        <f>IF(ISERROR(VLOOKUP($B81,'R10'!$M$16:$O$21,3,FALSE)),IF(VLOOKUP($B81,'R10'!$N$16:$Q$21,4,FALSE)="","",VLOOKUP($B81,'R10'!$N$16:$Q$21,4,FALSE)),IF(VLOOKUP($B81,'R10'!$M$16:$O$21,3,FALSE)="","",VLOOKUP($B81,'R10'!$M$16:$O$21,3,FALSE)))</f>
        <v>3</v>
      </c>
      <c r="O81" s="80">
        <f>IF(C81="","",IF(C81&gt;C88,1,IF(C81=C88,0.5,0)))</f>
        <v>1</v>
      </c>
      <c r="P81" s="80">
        <f>IF(D81="","",IF(D81&gt;D89,1,IF(D81=D89,0.5,0)))</f>
        <v>0.5</v>
      </c>
      <c r="Q81" s="80">
        <f>IF(E81="","",IF(E81&gt;E79,1,IF(E81=E79,0.5,0)))</f>
        <v>0</v>
      </c>
      <c r="R81" s="80">
        <f>IF(F81="","",IF(F81&gt;F80,1,IF(F81=F80,0.5,0)))</f>
        <v>1</v>
      </c>
      <c r="S81" s="80">
        <f>IF(G81="","",IF(G81&gt;G90,1,IF(G81=G90,0.5,0)))</f>
        <v>0</v>
      </c>
      <c r="T81" s="80">
        <f>IF(H81="","",IF(H81&gt;H82,1,IF(H81=H82,0.5,0)))</f>
        <v>1</v>
      </c>
      <c r="U81" s="80">
        <f>IF(I81="","",IF(I81&gt;I83,1,IF(I81=I83,0.5,0)))</f>
        <v>0</v>
      </c>
      <c r="V81" s="80">
        <f>IF(J81="","",IF(J81&gt;J84,1,IF(J81=J84,0.5,0)))</f>
        <v>0.5</v>
      </c>
      <c r="W81" s="80">
        <f>IF(K81="","",IF(K81&gt;K85,1,IF(K81=K85,0.5,0)))</f>
        <v>0</v>
      </c>
      <c r="X81" s="80">
        <f>IF(L81="","",IF(L81&gt;L86,1,IF(L81=L86,0.5,0)))</f>
        <v>0</v>
      </c>
      <c r="Y81" s="80">
        <f>IF(M81="","",IF(M81&gt;M87,1,IF(M81=M87,0.5,0)))</f>
        <v>0.5</v>
      </c>
      <c r="AC81" s="82"/>
    </row>
    <row r="82" spans="1:29" ht="15" customHeight="1" x14ac:dyDescent="0.3">
      <c r="A82" s="1">
        <v>4</v>
      </c>
      <c r="B82" s="83" t="s">
        <v>218</v>
      </c>
      <c r="C82" s="80">
        <f>IF(ISERROR(VLOOKUP($B82,'R11'!$M$16:$O$21,3,FALSE)),IF(VLOOKUP($B82,'R11'!$N$16:$Q$21,4,FALSE)="","",VLOOKUP($B82,'R11'!$N$16:$Q$21,4,FALSE)),IF(VLOOKUP($B82,'R11'!$M$16:$O$21,3,FALSE)="","",VLOOKUP($B82,'R11'!$M$16:$O$21,3,FALSE)))</f>
        <v>1</v>
      </c>
      <c r="D82" s="80">
        <f>IF(ISERROR(VLOOKUP($B82,'R1'!$M$16:$O$21,3,FALSE)),IF(VLOOKUP($B82,'R1'!$N$16:$Q$21,4,FALSE)="","",VLOOKUP($B82,'R1'!$N$16:$Q$21,4,FALSE)),IF(VLOOKUP($B82,'R1'!$M$16:$O$21,3,FALSE)="","",VLOOKUP($B82,'R1'!$M$16:$O$21,3,FALSE)))</f>
        <v>1</v>
      </c>
      <c r="E82" s="80">
        <f>IF(ISERROR(VLOOKUP($B82,'R2'!$M$16:$O$21,3,FALSE)),IF(VLOOKUP($B82,'R2'!$N$16:$Q$21,4,FALSE)="","",VLOOKUP($B82,'R2'!$N$16:$Q$21,4,FALSE)),IF(VLOOKUP($B82,'R2'!$M$16:$O$21,3,FALSE)="","",VLOOKUP($B82,'R2'!$M$16:$O$21,3,FALSE)))</f>
        <v>2.5</v>
      </c>
      <c r="F82" s="80">
        <f>IF(ISERROR(VLOOKUP($B82,'R3'!$M$16:$O$21,3,FALSE)),IF(VLOOKUP($B82,'R3'!$N$16:$Q$21,4,FALSE)="","",VLOOKUP($B82,'R3'!$N$16:$Q$21,4,FALSE)),IF(VLOOKUP($B82,'R3'!$M$16:$O$21,3,FALSE)="","",VLOOKUP($B82,'R3'!$M$16:$O$21,3,FALSE)))</f>
        <v>1</v>
      </c>
      <c r="G82" s="80">
        <f>IF(ISERROR(VLOOKUP($B82,'R4'!$M$16:$O$21,3,FALSE)),IF(VLOOKUP($B82,'R4'!$N$16:$Q$21,4,FALSE)="","",VLOOKUP($B82,'R4'!$N$16:$Q$21,4,FALSE)),IF(VLOOKUP($B82,'R4'!$M$16:$O$21,3,FALSE)="","",VLOOKUP($B82,'R4'!$M$16:$O$21,3,FALSE)))</f>
        <v>4.5</v>
      </c>
      <c r="H82" s="80">
        <f>IF(ISERROR(VLOOKUP($B82,'R5'!$M$16:$O$21,3,FALSE)),IF(VLOOKUP($B82,'R5'!$N$16:$Q$21,4,FALSE)="","",VLOOKUP($B82,'R5'!$N$16:$Q$21,4,FALSE)),IF(VLOOKUP($B82,'R5'!$M$16:$O$21,3,FALSE)="","",VLOOKUP($B82,'R5'!$M$16:$O$21,3,FALSE)))</f>
        <v>0</v>
      </c>
      <c r="I82" s="80">
        <f>IF(ISERROR(VLOOKUP($B82,'R6'!$M$16:$O$21,3,FALSE)),IF(VLOOKUP($B82,'R6'!$N$16:$Q$21,4,FALSE)="","",VLOOKUP($B82,'R6'!$N$16:$Q$21,4,FALSE)),IF(VLOOKUP($B82,'R6'!$M$16:$O$21,3,FALSE)="","",VLOOKUP($B82,'R6'!$M$16:$O$21,3,FALSE)))</f>
        <v>3.5</v>
      </c>
      <c r="J82" s="80">
        <f>IF(ISERROR(VLOOKUP($B82,'R7'!$M$16:$O$21,3,FALSE)),IF(VLOOKUP($B82,'R7'!$N$16:$Q$21,4,FALSE)="","",VLOOKUP($B82,'R7'!$N$16:$Q$21,4,FALSE)),IF(VLOOKUP($B82,'R7'!$M$16:$O$21,3,FALSE)="","",VLOOKUP($B82,'R7'!$M$16:$O$21,3,FALSE)))</f>
        <v>3</v>
      </c>
      <c r="K82" s="80">
        <f>IF(ISERROR(VLOOKUP($B82,'R8'!$M$16:$O$21,3,FALSE)),IF(VLOOKUP($B82,'R8'!$N$16:$Q$21,4,FALSE)="","",VLOOKUP($B82,'R8'!$N$16:$Q$21,4,FALSE)),IF(VLOOKUP($B82,'R8'!$M$16:$O$21,3,FALSE)="","",VLOOKUP($B82,'R8'!$M$16:$O$21,3,FALSE)))</f>
        <v>2.5</v>
      </c>
      <c r="L82" s="80">
        <f>IF(ISERROR(VLOOKUP($B82,'R9'!$M$16:$O$21,3,FALSE)),IF(VLOOKUP($B82,'R9'!$N$16:$Q$21,4,FALSE)="","",VLOOKUP($B82,'R9'!$N$16:$Q$21,4,FALSE)),IF(VLOOKUP($B82,'R9'!$M$16:$O$21,3,FALSE)="","",VLOOKUP($B82,'R9'!$M$16:$O$21,3,FALSE)))</f>
        <v>2</v>
      </c>
      <c r="M82" s="80">
        <f>IF(ISERROR(VLOOKUP($B82,'R10'!$M$16:$O$21,3,FALSE)),IF(VLOOKUP($B82,'R10'!$N$16:$Q$21,4,FALSE)="","",VLOOKUP($B82,'R10'!$N$16:$Q$21,4,FALSE)),IF(VLOOKUP($B82,'R10'!$M$16:$O$21,3,FALSE)="","",VLOOKUP($B82,'R10'!$M$16:$O$21,3,FALSE)))</f>
        <v>1.5</v>
      </c>
      <c r="O82" s="80">
        <f>IF(C82="","",IF(C82&gt;C87,1,IF(C82=C87,0.5,0)))</f>
        <v>0</v>
      </c>
      <c r="P82" s="80">
        <f>IF(D82="","",IF(D82&gt;D88,1,IF(D82=D88,0.5,0)))</f>
        <v>0</v>
      </c>
      <c r="Q82" s="80">
        <f>IF(E82="","",IF(E82&gt;E89,1,IF(E82=E89,0.5,0)))</f>
        <v>0</v>
      </c>
      <c r="R82" s="80">
        <f>IF(F82="","",IF(F82&gt;F79,1,IF(F82=F79,0.5,0)))</f>
        <v>0</v>
      </c>
      <c r="S82" s="80">
        <f>IF(G82="","",IF(G82&gt;G80,1,IF(G82=G80,0.5,0)))</f>
        <v>1</v>
      </c>
      <c r="T82" s="80">
        <f>IF(H82="","",IF(H82&gt;H81,1,IF(H82=H81,0.5,0)))</f>
        <v>0</v>
      </c>
      <c r="U82" s="80">
        <f>IF(I82="","",IF(I82&gt;I90,1,IF(I82=I90,0.5,0)))</f>
        <v>1</v>
      </c>
      <c r="V82" s="80">
        <f>IF(J82="","",IF(J82&gt;J83,1,IF(J82=J83,0.5,0)))</f>
        <v>0.5</v>
      </c>
      <c r="W82" s="80">
        <f>IF(K82="","",IF(K82&gt;K84,1,IF(K82=K84,0.5,0)))</f>
        <v>0</v>
      </c>
      <c r="X82" s="80">
        <f>IF(L82="","",IF(L82&gt;L85,1,IF(L82=L85,0.5,0)))</f>
        <v>0</v>
      </c>
      <c r="Y82" s="80">
        <f>IF(M82="","",IF(M82&gt;M86,1,IF(M82=M86,0.5,0)))</f>
        <v>0</v>
      </c>
      <c r="AC82" s="82"/>
    </row>
    <row r="83" spans="1:29" ht="15" customHeight="1" x14ac:dyDescent="0.3">
      <c r="A83" s="1">
        <v>5</v>
      </c>
      <c r="B83" s="83" t="s">
        <v>219</v>
      </c>
      <c r="C83" s="80">
        <f>IF(ISERROR(VLOOKUP($B83,'R11'!$M$16:$O$21,3,FALSE)),IF(VLOOKUP($B83,'R11'!$N$16:$Q$21,4,FALSE)="","",VLOOKUP($B83,'R11'!$N$16:$Q$21,4,FALSE)),IF(VLOOKUP($B83,'R11'!$M$16:$O$21,3,FALSE)="","",VLOOKUP($B83,'R11'!$M$16:$O$21,3,FALSE)))</f>
        <v>1.5</v>
      </c>
      <c r="D83" s="80">
        <f>IF(ISERROR(VLOOKUP($B83,'R1'!$M$16:$O$21,3,FALSE)),IF(VLOOKUP($B83,'R1'!$N$16:$Q$21,4,FALSE)="","",VLOOKUP($B83,'R1'!$N$16:$Q$21,4,FALSE)),IF(VLOOKUP($B83,'R1'!$M$16:$O$21,3,FALSE)="","",VLOOKUP($B83,'R1'!$M$16:$O$21,3,FALSE)))</f>
        <v>3</v>
      </c>
      <c r="E83" s="80">
        <f>IF(ISERROR(VLOOKUP($B83,'R2'!$M$16:$O$21,3,FALSE)),IF(VLOOKUP($B83,'R2'!$N$16:$Q$21,4,FALSE)="","",VLOOKUP($B83,'R2'!$N$16:$Q$21,4,FALSE)),IF(VLOOKUP($B83,'R2'!$M$16:$O$21,3,FALSE)="","",VLOOKUP($B83,'R2'!$M$16:$O$21,3,FALSE)))</f>
        <v>1.5</v>
      </c>
      <c r="F83" s="80">
        <f>IF(ISERROR(VLOOKUP($B83,'R3'!$M$16:$O$21,3,FALSE)),IF(VLOOKUP($B83,'R3'!$N$16:$Q$21,4,FALSE)="","",VLOOKUP($B83,'R3'!$N$16:$Q$21,4,FALSE)),IF(VLOOKUP($B83,'R3'!$M$16:$O$21,3,FALSE)="","",VLOOKUP($B83,'R3'!$M$16:$O$21,3,FALSE)))</f>
        <v>5</v>
      </c>
      <c r="G83" s="80">
        <f>IF(ISERROR(VLOOKUP($B83,'R4'!$M$16:$O$21,3,FALSE)),IF(VLOOKUP($B83,'R4'!$N$16:$Q$21,4,FALSE)="","",VLOOKUP($B83,'R4'!$N$16:$Q$21,4,FALSE)),IF(VLOOKUP($B83,'R4'!$M$16:$O$21,3,FALSE)="","",VLOOKUP($B83,'R4'!$M$16:$O$21,3,FALSE)))</f>
        <v>5</v>
      </c>
      <c r="H83" s="80">
        <f>IF(ISERROR(VLOOKUP($B83,'R5'!$M$16:$O$21,3,FALSE)),IF(VLOOKUP($B83,'R5'!$N$16:$Q$21,4,FALSE)="","",VLOOKUP($B83,'R5'!$N$16:$Q$21,4,FALSE)),IF(VLOOKUP($B83,'R5'!$M$16:$O$21,3,FALSE)="","",VLOOKUP($B83,'R5'!$M$16:$O$21,3,FALSE)))</f>
        <v>1.5</v>
      </c>
      <c r="I83" s="80">
        <f>IF(ISERROR(VLOOKUP($B83,'R6'!$M$16:$O$21,3,FALSE)),IF(VLOOKUP($B83,'R6'!$N$16:$Q$21,4,FALSE)="","",VLOOKUP($B83,'R6'!$N$16:$Q$21,4,FALSE)),IF(VLOOKUP($B83,'R6'!$M$16:$O$21,3,FALSE)="","",VLOOKUP($B83,'R6'!$M$16:$O$21,3,FALSE)))</f>
        <v>5</v>
      </c>
      <c r="J83" s="80">
        <f>IF(ISERROR(VLOOKUP($B83,'R7'!$M$16:$O$21,3,FALSE)),IF(VLOOKUP($B83,'R7'!$N$16:$Q$21,4,FALSE)="","",VLOOKUP($B83,'R7'!$N$16:$Q$21,4,FALSE)),IF(VLOOKUP($B83,'R7'!$M$16:$O$21,3,FALSE)="","",VLOOKUP($B83,'R7'!$M$16:$O$21,3,FALSE)))</f>
        <v>3</v>
      </c>
      <c r="K83" s="80">
        <f>IF(ISERROR(VLOOKUP($B83,'R8'!$M$16:$O$21,3,FALSE)),IF(VLOOKUP($B83,'R8'!$N$16:$Q$21,4,FALSE)="","",VLOOKUP($B83,'R8'!$N$16:$Q$21,4,FALSE)),IF(VLOOKUP($B83,'R8'!$M$16:$O$21,3,FALSE)="","",VLOOKUP($B83,'R8'!$M$16:$O$21,3,FALSE)))</f>
        <v>4</v>
      </c>
      <c r="L83" s="80">
        <f>IF(ISERROR(VLOOKUP($B83,'R9'!$M$16:$O$21,3,FALSE)),IF(VLOOKUP($B83,'R9'!$N$16:$Q$21,4,FALSE)="","",VLOOKUP($B83,'R9'!$N$16:$Q$21,4,FALSE)),IF(VLOOKUP($B83,'R9'!$M$16:$O$21,3,FALSE)="","",VLOOKUP($B83,'R9'!$M$16:$O$21,3,FALSE)))</f>
        <v>3.5</v>
      </c>
      <c r="M83" s="80">
        <f>IF(ISERROR(VLOOKUP($B83,'R10'!$M$16:$O$21,3,FALSE)),IF(VLOOKUP($B83,'R10'!$N$16:$Q$21,4,FALSE)="","",VLOOKUP($B83,'R10'!$N$16:$Q$21,4,FALSE)),IF(VLOOKUP($B83,'R10'!$M$16:$O$21,3,FALSE)="","",VLOOKUP($B83,'R10'!$M$16:$O$21,3,FALSE)))</f>
        <v>4.5</v>
      </c>
      <c r="O83" s="80">
        <f>IF(C83="","",IF(C83&gt;C86,1,IF(C83=C86,0.5,0)))</f>
        <v>0</v>
      </c>
      <c r="P83" s="80">
        <f>IF(D83="","",IF(D83&gt;D87,1,IF(D83=D87,0.5,0)))</f>
        <v>0.5</v>
      </c>
      <c r="Q83" s="80">
        <f>IF(E83="","",IF(E83&gt;E88,1,IF(E83=E88,0.5,0)))</f>
        <v>0</v>
      </c>
      <c r="R83" s="80">
        <f>IF(F83="","",IF(F83&gt;F89,1,IF(F83=F89,0.5,0)))</f>
        <v>1</v>
      </c>
      <c r="S83" s="80">
        <f>IF(G83="","",IF(G83&gt;G79,1,IF(G83=G79,0.5,0)))</f>
        <v>1</v>
      </c>
      <c r="T83" s="80">
        <f>IF(H83="","",IF(H83&gt;H80,1,IF(H83=H80,0.5,0)))</f>
        <v>0</v>
      </c>
      <c r="U83" s="80">
        <f>IF(I83="","",IF(I83&gt;I81,1,IF(I83=I81,0.5,0)))</f>
        <v>1</v>
      </c>
      <c r="V83" s="80">
        <f>IF(J83="","",IF(J83&gt;J82,1,IF(J83=J82,0.5,0)))</f>
        <v>0.5</v>
      </c>
      <c r="W83" s="80">
        <f>IF(K83="","",IF(K83&gt;K90,1,IF(K83=K90,0.5,0)))</f>
        <v>1</v>
      </c>
      <c r="X83" s="80">
        <f>IF(L83="","",IF(L83&gt;L84,1,IF(L83=L84,0.5,0)))</f>
        <v>1</v>
      </c>
      <c r="Y83" s="80">
        <f>IF(M83="","",IF(M83&gt;M85,1,IF(M83=M85,0.5,0)))</f>
        <v>1</v>
      </c>
      <c r="AC83" s="82"/>
    </row>
    <row r="84" spans="1:29" ht="15" customHeight="1" x14ac:dyDescent="0.3">
      <c r="A84" s="1">
        <v>6</v>
      </c>
      <c r="B84" s="83" t="s">
        <v>220</v>
      </c>
      <c r="C84" s="80">
        <f>IF(ISERROR(VLOOKUP($B84,'R11'!$M$16:$O$21,3,FALSE)),IF(VLOOKUP($B84,'R11'!$N$16:$Q$21,4,FALSE)="","",VLOOKUP($B84,'R11'!$N$16:$Q$21,4,FALSE)),IF(VLOOKUP($B84,'R11'!$M$16:$O$21,3,FALSE)="","",VLOOKUP($B84,'R11'!$M$16:$O$21,3,FALSE)))</f>
        <v>4.5</v>
      </c>
      <c r="D84" s="80">
        <f>IF(ISERROR(VLOOKUP($B84,'R1'!$M$16:$O$21,3,FALSE)),IF(VLOOKUP($B84,'R1'!$N$16:$Q$21,4,FALSE)="","",VLOOKUP($B84,'R1'!$N$16:$Q$21,4,FALSE)),IF(VLOOKUP($B84,'R1'!$M$16:$O$21,3,FALSE)="","",VLOOKUP($B84,'R1'!$M$16:$O$21,3,FALSE)))</f>
        <v>3</v>
      </c>
      <c r="E84" s="80">
        <f>IF(ISERROR(VLOOKUP($B84,'R2'!$M$16:$O$21,3,FALSE)),IF(VLOOKUP($B84,'R2'!$N$16:$Q$21,4,FALSE)="","",VLOOKUP($B84,'R2'!$N$16:$Q$21,4,FALSE)),IF(VLOOKUP($B84,'R2'!$M$16:$O$21,3,FALSE)="","",VLOOKUP($B84,'R2'!$M$16:$O$21,3,FALSE)))</f>
        <v>2.5</v>
      </c>
      <c r="F84" s="80">
        <f>IF(ISERROR(VLOOKUP($B84,'R3'!$M$16:$O$21,3,FALSE)),IF(VLOOKUP($B84,'R3'!$N$16:$Q$21,4,FALSE)="","",VLOOKUP($B84,'R3'!$N$16:$Q$21,4,FALSE)),IF(VLOOKUP($B84,'R3'!$M$16:$O$21,3,FALSE)="","",VLOOKUP($B84,'R3'!$M$16:$O$21,3,FALSE)))</f>
        <v>4</v>
      </c>
      <c r="G84" s="80">
        <f>IF(ISERROR(VLOOKUP($B84,'R4'!$M$16:$O$21,3,FALSE)),IF(VLOOKUP($B84,'R4'!$N$16:$Q$21,4,FALSE)="","",VLOOKUP($B84,'R4'!$N$16:$Q$21,4,FALSE)),IF(VLOOKUP($B84,'R4'!$M$16:$O$21,3,FALSE)="","",VLOOKUP($B84,'R4'!$M$16:$O$21,3,FALSE)))</f>
        <v>3.5</v>
      </c>
      <c r="H84" s="80">
        <f>IF(ISERROR(VLOOKUP($B84,'R5'!$M$16:$O$21,3,FALSE)),IF(VLOOKUP($B84,'R5'!$N$16:$Q$21,4,FALSE)="","",VLOOKUP($B84,'R5'!$N$16:$Q$21,4,FALSE)),IF(VLOOKUP($B84,'R5'!$M$16:$O$21,3,FALSE)="","",VLOOKUP($B84,'R5'!$M$16:$O$21,3,FALSE)))</f>
        <v>2</v>
      </c>
      <c r="I84" s="80">
        <f>IF(ISERROR(VLOOKUP($B84,'R6'!$M$16:$O$21,3,FALSE)),IF(VLOOKUP($B84,'R6'!$N$16:$Q$21,4,FALSE)="","",VLOOKUP($B84,'R6'!$N$16:$Q$21,4,FALSE)),IF(VLOOKUP($B84,'R6'!$M$16:$O$21,3,FALSE)="","",VLOOKUP($B84,'R6'!$M$16:$O$21,3,FALSE)))</f>
        <v>5.5</v>
      </c>
      <c r="J84" s="80">
        <f>IF(ISERROR(VLOOKUP($B84,'R7'!$M$16:$O$21,3,FALSE)),IF(VLOOKUP($B84,'R7'!$N$16:$Q$21,4,FALSE)="","",VLOOKUP($B84,'R7'!$N$16:$Q$21,4,FALSE)),IF(VLOOKUP($B84,'R7'!$M$16:$O$21,3,FALSE)="","",VLOOKUP($B84,'R7'!$M$16:$O$21,3,FALSE)))</f>
        <v>3</v>
      </c>
      <c r="K84" s="80">
        <f>IF(ISERROR(VLOOKUP($B84,'R8'!$M$16:$O$21,3,FALSE)),IF(VLOOKUP($B84,'R8'!$N$16:$Q$21,4,FALSE)="","",VLOOKUP($B84,'R8'!$N$16:$Q$21,4,FALSE)),IF(VLOOKUP($B84,'R8'!$M$16:$O$21,3,FALSE)="","",VLOOKUP($B84,'R8'!$M$16:$O$21,3,FALSE)))</f>
        <v>3.5</v>
      </c>
      <c r="L84" s="80">
        <f>IF(ISERROR(VLOOKUP($B84,'R9'!$M$16:$O$21,3,FALSE)),IF(VLOOKUP($B84,'R9'!$N$16:$Q$21,4,FALSE)="","",VLOOKUP($B84,'R9'!$N$16:$Q$21,4,FALSE)),IF(VLOOKUP($B84,'R9'!$M$16:$O$21,3,FALSE)="","",VLOOKUP($B84,'R9'!$M$16:$O$21,3,FALSE)))</f>
        <v>2.5</v>
      </c>
      <c r="M84" s="80">
        <f>IF(ISERROR(VLOOKUP($B84,'R10'!$M$16:$O$21,3,FALSE)),IF(VLOOKUP($B84,'R10'!$N$16:$Q$21,4,FALSE)="","",VLOOKUP($B84,'R10'!$N$16:$Q$21,4,FALSE)),IF(VLOOKUP($B84,'R10'!$M$16:$O$21,3,FALSE)="","",VLOOKUP($B84,'R10'!$M$16:$O$21,3,FALSE)))</f>
        <v>2.5</v>
      </c>
      <c r="O84" s="80">
        <f>IF(C84="","",IF(C84&gt;C85,1,IF(C84=C85,0.5,0)))</f>
        <v>1</v>
      </c>
      <c r="P84" s="80">
        <f>IF(D84="","",IF(D84&gt;D86,1,IF(D84=D86,0.5,0)))</f>
        <v>0.5</v>
      </c>
      <c r="Q84" s="80">
        <f>IF(E84="","",IF(E84&gt;E87,1,IF(E84=E87,0.5,0)))</f>
        <v>0</v>
      </c>
      <c r="R84" s="80">
        <f>IF(F84="","",IF(F84&gt;F88,1,IF(F84=F88,0.5,0)))</f>
        <v>1</v>
      </c>
      <c r="S84" s="80">
        <f>IF(G84="","",IF(G84&gt;G89,1,IF(G84=G89,0.5,0)))</f>
        <v>1</v>
      </c>
      <c r="T84" s="80">
        <f>IF(H84="","",IF(H84&gt;H79,1,IF(H84=H79,0.5,0)))</f>
        <v>0</v>
      </c>
      <c r="U84" s="80">
        <f>IF(I84="","",IF(I84&gt;I80,1,IF(I84=I80,0.5,0)))</f>
        <v>1</v>
      </c>
      <c r="V84" s="80">
        <f>IF(J84="","",IF(J84&gt;J81,1,IF(J84=J81,0.5,0)))</f>
        <v>0.5</v>
      </c>
      <c r="W84" s="80">
        <f>IF(K84="","",IF(K84&gt;K82,1,IF(K84=K82,0.5,0)))</f>
        <v>1</v>
      </c>
      <c r="X84" s="80">
        <f>IF(L84="","",IF(L84&gt;L83,1,IF(L84=L83,0.5,0)))</f>
        <v>0</v>
      </c>
      <c r="Y84" s="80">
        <f>IF(M84="","",IF(M84&gt;M90,1,IF(M84=M90,0.5,0)))</f>
        <v>0</v>
      </c>
      <c r="AC84" s="82"/>
    </row>
    <row r="85" spans="1:29" ht="15" customHeight="1" x14ac:dyDescent="0.3">
      <c r="A85" s="1">
        <v>7</v>
      </c>
      <c r="B85" s="83" t="s">
        <v>221</v>
      </c>
      <c r="C85" s="80">
        <f>IF(ISERROR(VLOOKUP($B85,'R11'!$M$16:$O$21,3,FALSE)),IF(VLOOKUP($B85,'R11'!$N$16:$Q$21,4,FALSE)="","",VLOOKUP($B85,'R11'!$N$16:$Q$21,4,FALSE)),IF(VLOOKUP($B85,'R11'!$M$16:$O$21,3,FALSE)="","",VLOOKUP($B85,'R11'!$M$16:$O$21,3,FALSE)))</f>
        <v>1.5</v>
      </c>
      <c r="D85" s="80">
        <f>IF(ISERROR(VLOOKUP($B85,'R1'!$M$16:$O$21,3,FALSE)),IF(VLOOKUP($B85,'R1'!$N$16:$Q$21,4,FALSE)="","",VLOOKUP($B85,'R1'!$N$16:$Q$21,4,FALSE)),IF(VLOOKUP($B85,'R1'!$M$16:$O$21,3,FALSE)="","",VLOOKUP($B85,'R1'!$M$16:$O$21,3,FALSE)))</f>
        <v>3</v>
      </c>
      <c r="E85" s="80">
        <f>IF(ISERROR(VLOOKUP($B85,'R2'!$M$16:$O$21,3,FALSE)),IF(VLOOKUP($B85,'R2'!$N$16:$Q$21,4,FALSE)="","",VLOOKUP($B85,'R2'!$N$16:$Q$21,4,FALSE)),IF(VLOOKUP($B85,'R2'!$M$16:$O$21,3,FALSE)="","",VLOOKUP($B85,'R2'!$M$16:$O$21,3,FALSE)))</f>
        <v>3.5</v>
      </c>
      <c r="F85" s="80">
        <f>IF(ISERROR(VLOOKUP($B85,'R3'!$M$16:$O$21,3,FALSE)),IF(VLOOKUP($B85,'R3'!$N$16:$Q$21,4,FALSE)="","",VLOOKUP($B85,'R3'!$N$16:$Q$21,4,FALSE)),IF(VLOOKUP($B85,'R3'!$M$16:$O$21,3,FALSE)="","",VLOOKUP($B85,'R3'!$M$16:$O$21,3,FALSE)))</f>
        <v>1.5</v>
      </c>
      <c r="G85" s="80">
        <f>IF(ISERROR(VLOOKUP($B85,'R4'!$M$16:$O$21,3,FALSE)),IF(VLOOKUP($B85,'R4'!$N$16:$Q$21,4,FALSE)="","",VLOOKUP($B85,'R4'!$N$16:$Q$21,4,FALSE)),IF(VLOOKUP($B85,'R4'!$M$16:$O$21,3,FALSE)="","",VLOOKUP($B85,'R4'!$M$16:$O$21,3,FALSE)))</f>
        <v>1</v>
      </c>
      <c r="H85" s="80">
        <f>IF(ISERROR(VLOOKUP($B85,'R5'!$M$16:$O$21,3,FALSE)),IF(VLOOKUP($B85,'R5'!$N$16:$Q$21,4,FALSE)="","",VLOOKUP($B85,'R5'!$N$16:$Q$21,4,FALSE)),IF(VLOOKUP($B85,'R5'!$M$16:$O$21,3,FALSE)="","",VLOOKUP($B85,'R5'!$M$16:$O$21,3,FALSE)))</f>
        <v>0.5</v>
      </c>
      <c r="I85" s="80">
        <f>IF(ISERROR(VLOOKUP($B85,'R6'!$M$16:$O$21,3,FALSE)),IF(VLOOKUP($B85,'R6'!$N$16:$Q$21,4,FALSE)="","",VLOOKUP($B85,'R6'!$N$16:$Q$21,4,FALSE)),IF(VLOOKUP($B85,'R6'!$M$16:$O$21,3,FALSE)="","",VLOOKUP($B85,'R6'!$M$16:$O$21,3,FALSE)))</f>
        <v>2</v>
      </c>
      <c r="J85" s="80">
        <f>IF(ISERROR(VLOOKUP($B85,'R7'!$M$16:$O$21,3,FALSE)),IF(VLOOKUP($B85,'R7'!$N$16:$Q$21,4,FALSE)="","",VLOOKUP($B85,'R7'!$N$16:$Q$21,4,FALSE)),IF(VLOOKUP($B85,'R7'!$M$16:$O$21,3,FALSE)="","",VLOOKUP($B85,'R7'!$M$16:$O$21,3,FALSE)))</f>
        <v>4.5</v>
      </c>
      <c r="K85" s="80">
        <f>IF(ISERROR(VLOOKUP($B85,'R8'!$M$16:$O$21,3,FALSE)),IF(VLOOKUP($B85,'R8'!$N$16:$Q$21,4,FALSE)="","",VLOOKUP($B85,'R8'!$N$16:$Q$21,4,FALSE)),IF(VLOOKUP($B85,'R8'!$M$16:$O$21,3,FALSE)="","",VLOOKUP($B85,'R8'!$M$16:$O$21,3,FALSE)))</f>
        <v>3.5</v>
      </c>
      <c r="L85" s="80">
        <f>IF(ISERROR(VLOOKUP($B85,'R9'!$M$16:$O$21,3,FALSE)),IF(VLOOKUP($B85,'R9'!$N$16:$Q$21,4,FALSE)="","",VLOOKUP($B85,'R9'!$N$16:$Q$21,4,FALSE)),IF(VLOOKUP($B85,'R9'!$M$16:$O$21,3,FALSE)="","",VLOOKUP($B85,'R9'!$M$16:$O$21,3,FALSE)))</f>
        <v>4</v>
      </c>
      <c r="M85" s="80">
        <f>IF(ISERROR(VLOOKUP($B85,'R10'!$M$16:$O$21,3,FALSE)),IF(VLOOKUP($B85,'R10'!$N$16:$Q$21,4,FALSE)="","",VLOOKUP($B85,'R10'!$N$16:$Q$21,4,FALSE)),IF(VLOOKUP($B85,'R10'!$M$16:$O$21,3,FALSE)="","",VLOOKUP($B85,'R10'!$M$16:$O$21,3,FALSE)))</f>
        <v>1.5</v>
      </c>
      <c r="O85" s="80">
        <f>IF(C85="","",IF(C85&gt;C84,1,IF(C85=C84,0.5,0)))</f>
        <v>0</v>
      </c>
      <c r="P85" s="80">
        <f>IF(D85="","",IF(D85&gt;D90,1,IF(D85=D90,0.5,0)))</f>
        <v>0.5</v>
      </c>
      <c r="Q85" s="80">
        <f>IF(E85="","",IF(E85&gt;E86,1,IF(E85=E86,0.5,0)))</f>
        <v>1</v>
      </c>
      <c r="R85" s="80">
        <f>IF(F85="","",IF(F85&gt;F87,1,IF(F85=F87,0.5,0)))</f>
        <v>0</v>
      </c>
      <c r="S85" s="80">
        <f>IF(G85="","",IF(G85&gt;G88,1,IF(G85=G88,0.5,0)))</f>
        <v>0</v>
      </c>
      <c r="T85" s="80">
        <f>IF(H85="","",IF(H85&gt;H89,1,IF(H85=H89,0.5,0)))</f>
        <v>0</v>
      </c>
      <c r="U85" s="80">
        <f>IF(I85="","",IF(I85&gt;I79,1,IF(I85=I79,0.5,0)))</f>
        <v>0</v>
      </c>
      <c r="V85" s="80">
        <f>IF(J85="","",IF(J85&gt;J80,1,IF(J85=J80,0.5,0)))</f>
        <v>1</v>
      </c>
      <c r="W85" s="80">
        <f>IF(K85="","",IF(K85&gt;K81,1,IF(K85=K81,0.5,0)))</f>
        <v>1</v>
      </c>
      <c r="X85" s="80">
        <f>IF(L85="","",IF(L85&gt;L82,1,IF(L85=L82,0.5,0)))</f>
        <v>1</v>
      </c>
      <c r="Y85" s="80">
        <f>IF(M85="","",IF(M85&gt;M83,1,IF(M85=M83,0.5,0)))</f>
        <v>0</v>
      </c>
      <c r="AC85" s="82"/>
    </row>
    <row r="86" spans="1:29" ht="15" customHeight="1" x14ac:dyDescent="0.3">
      <c r="A86" s="1">
        <v>8</v>
      </c>
      <c r="B86" s="83" t="s">
        <v>222</v>
      </c>
      <c r="C86" s="80">
        <f>IF(ISERROR(VLOOKUP($B86,'R11'!$M$16:$O$21,3,FALSE)),IF(VLOOKUP($B86,'R11'!$N$16:$Q$21,4,FALSE)="","",VLOOKUP($B86,'R11'!$N$16:$Q$21,4,FALSE)),IF(VLOOKUP($B86,'R11'!$M$16:$O$21,3,FALSE)="","",VLOOKUP($B86,'R11'!$M$16:$O$21,3,FALSE)))</f>
        <v>4.5</v>
      </c>
      <c r="D86" s="80">
        <f>IF(ISERROR(VLOOKUP($B86,'R1'!$M$16:$O$21,3,FALSE)),IF(VLOOKUP($B86,'R1'!$N$16:$Q$21,4,FALSE)="","",VLOOKUP($B86,'R1'!$N$16:$Q$21,4,FALSE)),IF(VLOOKUP($B86,'R1'!$M$16:$O$21,3,FALSE)="","",VLOOKUP($B86,'R1'!$M$16:$O$21,3,FALSE)))</f>
        <v>3</v>
      </c>
      <c r="E86" s="80">
        <f>IF(ISERROR(VLOOKUP($B86,'R2'!$M$16:$O$21,3,FALSE)),IF(VLOOKUP($B86,'R2'!$N$16:$Q$21,4,FALSE)="","",VLOOKUP($B86,'R2'!$N$16:$Q$21,4,FALSE)),IF(VLOOKUP($B86,'R2'!$M$16:$O$21,3,FALSE)="","",VLOOKUP($B86,'R2'!$M$16:$O$21,3,FALSE)))</f>
        <v>2.5</v>
      </c>
      <c r="F86" s="80">
        <f>IF(ISERROR(VLOOKUP($B86,'R3'!$M$16:$O$21,3,FALSE)),IF(VLOOKUP($B86,'R3'!$N$16:$Q$21,4,FALSE)="","",VLOOKUP($B86,'R3'!$N$16:$Q$21,4,FALSE)),IF(VLOOKUP($B86,'R3'!$M$16:$O$21,3,FALSE)="","",VLOOKUP($B86,'R3'!$M$16:$O$21,3,FALSE)))</f>
        <v>3.5</v>
      </c>
      <c r="G86" s="80">
        <f>IF(ISERROR(VLOOKUP($B86,'R4'!$M$16:$O$21,3,FALSE)),IF(VLOOKUP($B86,'R4'!$N$16:$Q$21,4,FALSE)="","",VLOOKUP($B86,'R4'!$N$16:$Q$21,4,FALSE)),IF(VLOOKUP($B86,'R4'!$M$16:$O$21,3,FALSE)="","",VLOOKUP($B86,'R4'!$M$16:$O$21,3,FALSE)))</f>
        <v>2.5</v>
      </c>
      <c r="H86" s="80">
        <f>IF(ISERROR(VLOOKUP($B86,'R5'!$M$16:$O$21,3,FALSE)),IF(VLOOKUP($B86,'R5'!$N$16:$Q$21,4,FALSE)="","",VLOOKUP($B86,'R5'!$N$16:$Q$21,4,FALSE)),IF(VLOOKUP($B86,'R5'!$M$16:$O$21,3,FALSE)="","",VLOOKUP($B86,'R5'!$M$16:$O$21,3,FALSE)))</f>
        <v>4</v>
      </c>
      <c r="I86" s="80">
        <f>IF(ISERROR(VLOOKUP($B86,'R6'!$M$16:$O$21,3,FALSE)),IF(VLOOKUP($B86,'R6'!$N$16:$Q$21,4,FALSE)="","",VLOOKUP($B86,'R6'!$N$16:$Q$21,4,FALSE)),IF(VLOOKUP($B86,'R6'!$M$16:$O$21,3,FALSE)="","",VLOOKUP($B86,'R6'!$M$16:$O$21,3,FALSE)))</f>
        <v>5</v>
      </c>
      <c r="J86" s="80">
        <f>IF(ISERROR(VLOOKUP($B86,'R7'!$M$16:$O$21,3,FALSE)),IF(VLOOKUP($B86,'R7'!$N$16:$Q$21,4,FALSE)="","",VLOOKUP($B86,'R7'!$N$16:$Q$21,4,FALSE)),IF(VLOOKUP($B86,'R7'!$M$16:$O$21,3,FALSE)="","",VLOOKUP($B86,'R7'!$M$16:$O$21,3,FALSE)))</f>
        <v>3.5</v>
      </c>
      <c r="K86" s="80">
        <f>IF(ISERROR(VLOOKUP($B86,'R8'!$M$16:$O$21,3,FALSE)),IF(VLOOKUP($B86,'R8'!$N$16:$Q$21,4,FALSE)="","",VLOOKUP($B86,'R8'!$N$16:$Q$21,4,FALSE)),IF(VLOOKUP($B86,'R8'!$M$16:$O$21,3,FALSE)="","",VLOOKUP($B86,'R8'!$M$16:$O$21,3,FALSE)))</f>
        <v>4</v>
      </c>
      <c r="L86" s="80">
        <f>IF(ISERROR(VLOOKUP($B86,'R9'!$M$16:$O$21,3,FALSE)),IF(VLOOKUP($B86,'R9'!$N$16:$Q$21,4,FALSE)="","",VLOOKUP($B86,'R9'!$N$16:$Q$21,4,FALSE)),IF(VLOOKUP($B86,'R9'!$M$16:$O$21,3,FALSE)="","",VLOOKUP($B86,'R9'!$M$16:$O$21,3,FALSE)))</f>
        <v>3.5</v>
      </c>
      <c r="M86" s="80">
        <f>IF(ISERROR(VLOOKUP($B86,'R10'!$M$16:$O$21,3,FALSE)),IF(VLOOKUP($B86,'R10'!$N$16:$Q$21,4,FALSE)="","",VLOOKUP($B86,'R10'!$N$16:$Q$21,4,FALSE)),IF(VLOOKUP($B86,'R10'!$M$16:$O$21,3,FALSE)="","",VLOOKUP($B86,'R10'!$M$16:$O$21,3,FALSE)))</f>
        <v>4.5</v>
      </c>
      <c r="O86" s="80">
        <f>IF(C86="","",IF(C86&gt;C83,1,IF(C86=C83,0.5,0)))</f>
        <v>1</v>
      </c>
      <c r="P86" s="80">
        <f>IF(D86="","",IF(D86&gt;D84,1,IF(D86=D84,0.5,0)))</f>
        <v>0.5</v>
      </c>
      <c r="Q86" s="80">
        <f>IF(E86="","",IF(E86&gt;E85,1,IF(E86=E85,0.5,0)))</f>
        <v>0</v>
      </c>
      <c r="R86" s="80">
        <f>IF(F86="","",IF(F86&gt;F90,1,IF(F86=F90,0.5,0)))</f>
        <v>1</v>
      </c>
      <c r="S86" s="80">
        <f>IF(G86="","",IF(G86&gt;G87,1,IF(G86=G87,0.5,0)))</f>
        <v>0</v>
      </c>
      <c r="T86" s="80">
        <f>IF(H86="","",IF(H86&gt;H88,1,IF(H86=H88,0.5,0)))</f>
        <v>1</v>
      </c>
      <c r="U86" s="80">
        <f>IF(I86="","",IF(I86&gt;I89,1,IF(I86=I89,0.5,0)))</f>
        <v>1</v>
      </c>
      <c r="V86" s="80">
        <f>IF(J86="","",IF(J86&gt;J79,1,IF(J86=J79,0.5,0)))</f>
        <v>1</v>
      </c>
      <c r="W86" s="80">
        <f>IF(K86="","",IF(K86&gt;K80,1,IF(K86=K80,0.5,0)))</f>
        <v>1</v>
      </c>
      <c r="X86" s="80">
        <f>IF(L86="","",IF(L86&gt;L81,1,IF(L86=L81,0.5,0)))</f>
        <v>1</v>
      </c>
      <c r="Y86" s="80">
        <f>IF(M86="","",IF(M86&gt;M82,1,IF(M86=M82,0.5,0)))</f>
        <v>1</v>
      </c>
      <c r="AC86" s="82"/>
    </row>
    <row r="87" spans="1:29" ht="15" customHeight="1" x14ac:dyDescent="0.3">
      <c r="A87" s="1">
        <v>9</v>
      </c>
      <c r="B87" s="83" t="s">
        <v>223</v>
      </c>
      <c r="C87" s="80">
        <f>IF(ISERROR(VLOOKUP($B87,'R11'!$M$16:$O$21,3,FALSE)),IF(VLOOKUP($B87,'R11'!$N$16:$Q$21,4,FALSE)="","",VLOOKUP($B87,'R11'!$N$16:$Q$21,4,FALSE)),IF(VLOOKUP($B87,'R11'!$M$16:$O$21,3,FALSE)="","",VLOOKUP($B87,'R11'!$M$16:$O$21,3,FALSE)))</f>
        <v>5</v>
      </c>
      <c r="D87" s="80">
        <f>IF(ISERROR(VLOOKUP($B87,'R1'!$M$16:$O$21,3,FALSE)),IF(VLOOKUP($B87,'R1'!$N$16:$Q$21,4,FALSE)="","",VLOOKUP($B87,'R1'!$N$16:$Q$21,4,FALSE)),IF(VLOOKUP($B87,'R1'!$M$16:$O$21,3,FALSE)="","",VLOOKUP($B87,'R1'!$M$16:$O$21,3,FALSE)))</f>
        <v>3</v>
      </c>
      <c r="E87" s="80">
        <f>IF(ISERROR(VLOOKUP($B87,'R2'!$M$16:$O$21,3,FALSE)),IF(VLOOKUP($B87,'R2'!$N$16:$Q$21,4,FALSE)="","",VLOOKUP($B87,'R2'!$N$16:$Q$21,4,FALSE)),IF(VLOOKUP($B87,'R2'!$M$16:$O$21,3,FALSE)="","",VLOOKUP($B87,'R2'!$M$16:$O$21,3,FALSE)))</f>
        <v>3.5</v>
      </c>
      <c r="F87" s="80">
        <f>IF(ISERROR(VLOOKUP($B87,'R3'!$M$16:$O$21,3,FALSE)),IF(VLOOKUP($B87,'R3'!$N$16:$Q$21,4,FALSE)="","",VLOOKUP($B87,'R3'!$N$16:$Q$21,4,FALSE)),IF(VLOOKUP($B87,'R3'!$M$16:$O$21,3,FALSE)="","",VLOOKUP($B87,'R3'!$M$16:$O$21,3,FALSE)))</f>
        <v>4.5</v>
      </c>
      <c r="G87" s="80">
        <f>IF(ISERROR(VLOOKUP($B87,'R4'!$M$16:$O$21,3,FALSE)),IF(VLOOKUP($B87,'R4'!$N$16:$Q$21,4,FALSE)="","",VLOOKUP($B87,'R4'!$N$16:$Q$21,4,FALSE)),IF(VLOOKUP($B87,'R4'!$M$16:$O$21,3,FALSE)="","",VLOOKUP($B87,'R4'!$M$16:$O$21,3,FALSE)))</f>
        <v>3.5</v>
      </c>
      <c r="H87" s="80">
        <f>IF(ISERROR(VLOOKUP($B87,'R5'!$M$16:$O$21,3,FALSE)),IF(VLOOKUP($B87,'R5'!$N$16:$Q$21,4,FALSE)="","",VLOOKUP($B87,'R5'!$N$16:$Q$21,4,FALSE)),IF(VLOOKUP($B87,'R5'!$M$16:$O$21,3,FALSE)="","",VLOOKUP($B87,'R5'!$M$16:$O$21,3,FALSE)))</f>
        <v>4.5</v>
      </c>
      <c r="I87" s="80">
        <f>IF(ISERROR(VLOOKUP($B87,'R6'!$M$16:$O$21,3,FALSE)),IF(VLOOKUP($B87,'R6'!$N$16:$Q$21,4,FALSE)="","",VLOOKUP($B87,'R6'!$N$16:$Q$21,4,FALSE)),IF(VLOOKUP($B87,'R6'!$M$16:$O$21,3,FALSE)="","",VLOOKUP($B87,'R6'!$M$16:$O$21,3,FALSE)))</f>
        <v>3</v>
      </c>
      <c r="J87" s="80">
        <f>IF(ISERROR(VLOOKUP($B87,'R7'!$M$16:$O$21,3,FALSE)),IF(VLOOKUP($B87,'R7'!$N$16:$Q$21,4,FALSE)="","",VLOOKUP($B87,'R7'!$N$16:$Q$21,4,FALSE)),IF(VLOOKUP($B87,'R7'!$M$16:$O$21,3,FALSE)="","",VLOOKUP($B87,'R7'!$M$16:$O$21,3,FALSE)))</f>
        <v>3.5</v>
      </c>
      <c r="K87" s="80">
        <f>IF(ISERROR(VLOOKUP($B87,'R8'!$M$16:$O$21,3,FALSE)),IF(VLOOKUP($B87,'R8'!$N$16:$Q$21,4,FALSE)="","",VLOOKUP($B87,'R8'!$N$16:$Q$21,4,FALSE)),IF(VLOOKUP($B87,'R8'!$M$16:$O$21,3,FALSE)="","",VLOOKUP($B87,'R8'!$M$16:$O$21,3,FALSE)))</f>
        <v>4.5</v>
      </c>
      <c r="L87" s="80">
        <f>IF(ISERROR(VLOOKUP($B87,'R9'!$M$16:$O$21,3,FALSE)),IF(VLOOKUP($B87,'R9'!$N$16:$Q$21,4,FALSE)="","",VLOOKUP($B87,'R9'!$N$16:$Q$21,4,FALSE)),IF(VLOOKUP($B87,'R9'!$M$16:$O$21,3,FALSE)="","",VLOOKUP($B87,'R9'!$M$16:$O$21,3,FALSE)))</f>
        <v>4.5</v>
      </c>
      <c r="M87" s="80">
        <f>IF(ISERROR(VLOOKUP($B87,'R10'!$M$16:$O$21,3,FALSE)),IF(VLOOKUP($B87,'R10'!$N$16:$Q$21,4,FALSE)="","",VLOOKUP($B87,'R10'!$N$16:$Q$21,4,FALSE)),IF(VLOOKUP($B87,'R10'!$M$16:$O$21,3,FALSE)="","",VLOOKUP($B87,'R10'!$M$16:$O$21,3,FALSE)))</f>
        <v>3</v>
      </c>
      <c r="O87" s="80">
        <f>IF(C87="","",IF(C87&gt;C82,1,IF(C87=C82,0.5,0)))</f>
        <v>1</v>
      </c>
      <c r="P87" s="80">
        <f>IF(D87="","",IF(D87&gt;D83,1,IF(D87=D83,0.5,0)))</f>
        <v>0.5</v>
      </c>
      <c r="Q87" s="80">
        <f>IF(E87="","",IF(E87&gt;E84,1,IF(E87=E84,0.5,0)))</f>
        <v>1</v>
      </c>
      <c r="R87" s="80">
        <f>IF(F87="","",IF(F87&gt;F85,1,IF(F87=F85,0.5,0)))</f>
        <v>1</v>
      </c>
      <c r="S87" s="80">
        <f>IF(G87="","",IF(G87&gt;G86,1,IF(G87=G86,0.5,0)))</f>
        <v>1</v>
      </c>
      <c r="T87" s="80">
        <f>IF(H87="","",IF(H87&gt;H90,1,IF(H87=H90,0.5,0)))</f>
        <v>1</v>
      </c>
      <c r="U87" s="80">
        <f>IF(I87="","",IF(I87&gt;I88,1,IF(I87=I88,0.5,0)))</f>
        <v>0.5</v>
      </c>
      <c r="V87" s="80">
        <f>IF(J87="","",IF(J87&gt;J89,1,IF(J87=J89,0.5,0)))</f>
        <v>1</v>
      </c>
      <c r="W87" s="80">
        <f>IF(K87="","",IF(K87&gt;K79,1,IF(K87=K79,0.5,0)))</f>
        <v>1</v>
      </c>
      <c r="X87" s="80">
        <f>IF(L87="","",IF(L87&gt;L80,1,IF(L87=L80,0.5,0)))</f>
        <v>1</v>
      </c>
      <c r="Y87" s="80">
        <f>IF(M87="","",IF(M87&gt;M81,1,IF(M87=M81,0.5,0)))</f>
        <v>0.5</v>
      </c>
      <c r="AC87" s="82"/>
    </row>
    <row r="88" spans="1:29" ht="15" customHeight="1" x14ac:dyDescent="0.3">
      <c r="A88" s="1">
        <v>10</v>
      </c>
      <c r="B88" s="83" t="s">
        <v>224</v>
      </c>
      <c r="C88" s="80">
        <f>IF(ISERROR(VLOOKUP($B88,'R11'!$M$16:$O$21,3,FALSE)),IF(VLOOKUP($B88,'R11'!$N$16:$Q$21,4,FALSE)="","",VLOOKUP($B88,'R11'!$N$16:$Q$21,4,FALSE)),IF(VLOOKUP($B88,'R11'!$M$16:$O$21,3,FALSE)="","",VLOOKUP($B88,'R11'!$M$16:$O$21,3,FALSE)))</f>
        <v>2</v>
      </c>
      <c r="D88" s="80">
        <f>IF(ISERROR(VLOOKUP($B88,'R1'!$M$16:$O$21,3,FALSE)),IF(VLOOKUP($B88,'R1'!$N$16:$Q$21,4,FALSE)="","",VLOOKUP($B88,'R1'!$N$16:$Q$21,4,FALSE)),IF(VLOOKUP($B88,'R1'!$M$16:$O$21,3,FALSE)="","",VLOOKUP($B88,'R1'!$M$16:$O$21,3,FALSE)))</f>
        <v>5</v>
      </c>
      <c r="E88" s="80">
        <f>IF(ISERROR(VLOOKUP($B88,'R2'!$M$16:$O$21,3,FALSE)),IF(VLOOKUP($B88,'R2'!$N$16:$Q$21,4,FALSE)="","",VLOOKUP($B88,'R2'!$N$16:$Q$21,4,FALSE)),IF(VLOOKUP($B88,'R2'!$M$16:$O$21,3,FALSE)="","",VLOOKUP($B88,'R2'!$M$16:$O$21,3,FALSE)))</f>
        <v>4.5</v>
      </c>
      <c r="F88" s="80">
        <f>IF(ISERROR(VLOOKUP($B88,'R3'!$M$16:$O$21,3,FALSE)),IF(VLOOKUP($B88,'R3'!$N$16:$Q$21,4,FALSE)="","",VLOOKUP($B88,'R3'!$N$16:$Q$21,4,FALSE)),IF(VLOOKUP($B88,'R3'!$M$16:$O$21,3,FALSE)="","",VLOOKUP($B88,'R3'!$M$16:$O$21,3,FALSE)))</f>
        <v>2</v>
      </c>
      <c r="G88" s="80">
        <f>IF(ISERROR(VLOOKUP($B88,'R4'!$M$16:$O$21,3,FALSE)),IF(VLOOKUP($B88,'R4'!$N$16:$Q$21,4,FALSE)="","",VLOOKUP($B88,'R4'!$N$16:$Q$21,4,FALSE)),IF(VLOOKUP($B88,'R4'!$M$16:$O$21,3,FALSE)="","",VLOOKUP($B88,'R4'!$M$16:$O$21,3,FALSE)))</f>
        <v>5</v>
      </c>
      <c r="H88" s="80">
        <f>IF(ISERROR(VLOOKUP($B88,'R5'!$M$16:$O$21,3,FALSE)),IF(VLOOKUP($B88,'R5'!$N$16:$Q$21,4,FALSE)="","",VLOOKUP($B88,'R5'!$N$16:$Q$21,4,FALSE)),IF(VLOOKUP($B88,'R5'!$M$16:$O$21,3,FALSE)="","",VLOOKUP($B88,'R5'!$M$16:$O$21,3,FALSE)))</f>
        <v>2</v>
      </c>
      <c r="I88" s="80">
        <f>IF(ISERROR(VLOOKUP($B88,'R6'!$M$16:$O$21,3,FALSE)),IF(VLOOKUP($B88,'R6'!$N$16:$Q$21,4,FALSE)="","",VLOOKUP($B88,'R6'!$N$16:$Q$21,4,FALSE)),IF(VLOOKUP($B88,'R6'!$M$16:$O$21,3,FALSE)="","",VLOOKUP($B88,'R6'!$M$16:$O$21,3,FALSE)))</f>
        <v>3</v>
      </c>
      <c r="J88" s="80">
        <f>IF(ISERROR(VLOOKUP($B88,'R7'!$M$16:$O$21,3,FALSE)),IF(VLOOKUP($B88,'R7'!$N$16:$Q$21,4,FALSE)="","",VLOOKUP($B88,'R7'!$N$16:$Q$21,4,FALSE)),IF(VLOOKUP($B88,'R7'!$M$16:$O$21,3,FALSE)="","",VLOOKUP($B88,'R7'!$M$16:$O$21,3,FALSE)))</f>
        <v>2.5</v>
      </c>
      <c r="K88" s="80">
        <f>IF(ISERROR(VLOOKUP($B88,'R8'!$M$16:$O$21,3,FALSE)),IF(VLOOKUP($B88,'R8'!$N$16:$Q$21,4,FALSE)="","",VLOOKUP($B88,'R8'!$N$16:$Q$21,4,FALSE)),IF(VLOOKUP($B88,'R8'!$M$16:$O$21,3,FALSE)="","",VLOOKUP($B88,'R8'!$M$16:$O$21,3,FALSE)))</f>
        <v>2</v>
      </c>
      <c r="L88" s="80">
        <f>IF(ISERROR(VLOOKUP($B88,'R9'!$M$16:$O$21,3,FALSE)),IF(VLOOKUP($B88,'R9'!$N$16:$Q$21,4,FALSE)="","",VLOOKUP($B88,'R9'!$N$16:$Q$21,4,FALSE)),IF(VLOOKUP($B88,'R9'!$M$16:$O$21,3,FALSE)="","",VLOOKUP($B88,'R9'!$M$16:$O$21,3,FALSE)))</f>
        <v>3.5</v>
      </c>
      <c r="M88" s="80">
        <f>IF(ISERROR(VLOOKUP($B88,'R10'!$M$16:$O$21,3,FALSE)),IF(VLOOKUP($B88,'R10'!$N$16:$Q$21,4,FALSE)="","",VLOOKUP($B88,'R10'!$N$16:$Q$21,4,FALSE)),IF(VLOOKUP($B88,'R10'!$M$16:$O$21,3,FALSE)="","",VLOOKUP($B88,'R10'!$M$16:$O$21,3,FALSE)))</f>
        <v>3</v>
      </c>
      <c r="O88" s="80">
        <f>IF(C88="","",IF(C88&gt;C81,1,IF(C88=C81,0.5,0)))</f>
        <v>0</v>
      </c>
      <c r="P88" s="80">
        <f>IF(D88="","",IF(D88&gt;D82,1,IF(D88=D82,0.5,0)))</f>
        <v>1</v>
      </c>
      <c r="Q88" s="80">
        <f>IF(E88="","",IF(E88&gt;E83,1,IF(E88=E83,0.5,0)))</f>
        <v>1</v>
      </c>
      <c r="R88" s="80">
        <f>IF(F88="","",IF(F88&gt;F84,1,IF(F88=F84,0.5,0)))</f>
        <v>0</v>
      </c>
      <c r="S88" s="80">
        <f>IF(G88="","",IF(G88&gt;G85,1,IF(G88=G85,0.5,0)))</f>
        <v>1</v>
      </c>
      <c r="T88" s="80">
        <f>IF(H88="","",IF(H88&gt;H86,1,IF(H88=H86,0.5,0)))</f>
        <v>0</v>
      </c>
      <c r="U88" s="80">
        <f>IF(I88="","",IF(I88&gt;I87,1,IF(I88=I87,0.5,0)))</f>
        <v>0.5</v>
      </c>
      <c r="V88" s="80">
        <f>IF(J88="","",IF(J88&gt;J90,1,IF(J88=J90,0.5,0)))</f>
        <v>0</v>
      </c>
      <c r="W88" s="80">
        <f>IF(K88="","",IF(K88&gt;K89,1,IF(K88=K89,0.5,0)))</f>
        <v>0</v>
      </c>
      <c r="X88" s="80">
        <f>IF(L88="","",IF(L88&gt;L79,1,IF(L88=L79,0.5,0)))</f>
        <v>1</v>
      </c>
      <c r="Y88" s="80">
        <f>IF(M88="","",IF(M88&gt;M80,1,IF(M88=M80,0.5,0)))</f>
        <v>0.5</v>
      </c>
      <c r="AC88" s="82"/>
    </row>
    <row r="89" spans="1:29" ht="15" customHeight="1" x14ac:dyDescent="0.3">
      <c r="A89" s="1">
        <v>11</v>
      </c>
      <c r="B89" s="83" t="s">
        <v>225</v>
      </c>
      <c r="C89" s="80">
        <f>IF(ISERROR(VLOOKUP($B89,'R11'!$M$16:$O$21,3,FALSE)),IF(VLOOKUP($B89,'R11'!$N$16:$Q$21,4,FALSE)="","",VLOOKUP($B89,'R11'!$N$16:$Q$21,4,FALSE)),IF(VLOOKUP($B89,'R11'!$M$16:$O$21,3,FALSE)="","",VLOOKUP($B89,'R11'!$M$16:$O$21,3,FALSE)))</f>
        <v>5.5</v>
      </c>
      <c r="D89" s="80">
        <f>IF(ISERROR(VLOOKUP($B89,'R1'!$M$16:$O$21,3,FALSE)),IF(VLOOKUP($B89,'R1'!$N$16:$Q$21,4,FALSE)="","",VLOOKUP($B89,'R1'!$N$16:$Q$21,4,FALSE)),IF(VLOOKUP($B89,'R1'!$M$16:$O$21,3,FALSE)="","",VLOOKUP($B89,'R1'!$M$16:$O$21,3,FALSE)))</f>
        <v>3</v>
      </c>
      <c r="E89" s="80">
        <f>IF(ISERROR(VLOOKUP($B89,'R2'!$M$16:$O$21,3,FALSE)),IF(VLOOKUP($B89,'R2'!$N$16:$Q$21,4,FALSE)="","",VLOOKUP($B89,'R2'!$N$16:$Q$21,4,FALSE)),IF(VLOOKUP($B89,'R2'!$M$16:$O$21,3,FALSE)="","",VLOOKUP($B89,'R2'!$M$16:$O$21,3,FALSE)))</f>
        <v>3.5</v>
      </c>
      <c r="F89" s="80">
        <f>IF(ISERROR(VLOOKUP($B89,'R3'!$M$16:$O$21,3,FALSE)),IF(VLOOKUP($B89,'R3'!$N$16:$Q$21,4,FALSE)="","",VLOOKUP($B89,'R3'!$N$16:$Q$21,4,FALSE)),IF(VLOOKUP($B89,'R3'!$M$16:$O$21,3,FALSE)="","",VLOOKUP($B89,'R3'!$M$16:$O$21,3,FALSE)))</f>
        <v>1</v>
      </c>
      <c r="G89" s="80">
        <f>IF(ISERROR(VLOOKUP($B89,'R4'!$M$16:$O$21,3,FALSE)),IF(VLOOKUP($B89,'R4'!$N$16:$Q$21,4,FALSE)="","",VLOOKUP($B89,'R4'!$N$16:$Q$21,4,FALSE)),IF(VLOOKUP($B89,'R4'!$M$16:$O$21,3,FALSE)="","",VLOOKUP($B89,'R4'!$M$16:$O$21,3,FALSE)))</f>
        <v>2.5</v>
      </c>
      <c r="H89" s="80">
        <f>IF(ISERROR(VLOOKUP($B89,'R5'!$M$16:$O$21,3,FALSE)),IF(VLOOKUP($B89,'R5'!$N$16:$Q$21,4,FALSE)="","",VLOOKUP($B89,'R5'!$N$16:$Q$21,4,FALSE)),IF(VLOOKUP($B89,'R5'!$M$16:$O$21,3,FALSE)="","",VLOOKUP($B89,'R5'!$M$16:$O$21,3,FALSE)))</f>
        <v>5.5</v>
      </c>
      <c r="I89" s="80">
        <f>IF(ISERROR(VLOOKUP($B89,'R6'!$M$16:$O$21,3,FALSE)),IF(VLOOKUP($B89,'R6'!$N$16:$Q$21,4,FALSE)="","",VLOOKUP($B89,'R6'!$N$16:$Q$21,4,FALSE)),IF(VLOOKUP($B89,'R6'!$M$16:$O$21,3,FALSE)="","",VLOOKUP($B89,'R6'!$M$16:$O$21,3,FALSE)))</f>
        <v>1</v>
      </c>
      <c r="J89" s="80">
        <f>IF(ISERROR(VLOOKUP($B89,'R7'!$M$16:$O$21,3,FALSE)),IF(VLOOKUP($B89,'R7'!$N$16:$Q$21,4,FALSE)="","",VLOOKUP($B89,'R7'!$N$16:$Q$21,4,FALSE)),IF(VLOOKUP($B89,'R7'!$M$16:$O$21,3,FALSE)="","",VLOOKUP($B89,'R7'!$M$16:$O$21,3,FALSE)))</f>
        <v>2.5</v>
      </c>
      <c r="K89" s="80">
        <f>IF(ISERROR(VLOOKUP($B89,'R8'!$M$16:$O$21,3,FALSE)),IF(VLOOKUP($B89,'R8'!$N$16:$Q$21,4,FALSE)="","",VLOOKUP($B89,'R8'!$N$16:$Q$21,4,FALSE)),IF(VLOOKUP($B89,'R8'!$M$16:$O$21,3,FALSE)="","",VLOOKUP($B89,'R8'!$M$16:$O$21,3,FALSE)))</f>
        <v>4</v>
      </c>
      <c r="L89" s="80">
        <f>IF(ISERROR(VLOOKUP($B89,'R9'!$M$16:$O$21,3,FALSE)),IF(VLOOKUP($B89,'R9'!$N$16:$Q$21,4,FALSE)="","",VLOOKUP($B89,'R9'!$N$16:$Q$21,4,FALSE)),IF(VLOOKUP($B89,'R9'!$M$16:$O$21,3,FALSE)="","",VLOOKUP($B89,'R9'!$M$16:$O$21,3,FALSE)))</f>
        <v>5</v>
      </c>
      <c r="M89" s="80">
        <f>IF(ISERROR(VLOOKUP($B89,'R10'!$M$16:$O$21,3,FALSE)),IF(VLOOKUP($B89,'R10'!$N$16:$Q$21,4,FALSE)="","",VLOOKUP($B89,'R10'!$N$16:$Q$21,4,FALSE)),IF(VLOOKUP($B89,'R10'!$M$16:$O$21,3,FALSE)="","",VLOOKUP($B89,'R10'!$M$16:$O$21,3,FALSE)))</f>
        <v>2.5</v>
      </c>
      <c r="O89" s="80">
        <f>IF(C89="","",IF(C89&gt;C80,1,IF(C89=C80,0.5,0)))</f>
        <v>1</v>
      </c>
      <c r="P89" s="80">
        <f>IF(D89="","",IF(D89&gt;D81,1,IF(D89=D81,0.5,0)))</f>
        <v>0.5</v>
      </c>
      <c r="Q89" s="80">
        <f>IF(E89="","",IF(E89&gt;E82,1,IF(E89=E82,0.5,0)))</f>
        <v>1</v>
      </c>
      <c r="R89" s="80">
        <f>IF(F89="","",IF(F89&gt;F83,1,IF(F89=F83,0.5,0)))</f>
        <v>0</v>
      </c>
      <c r="S89" s="80">
        <f>IF(G89="","",IF(G89&gt;G84,1,IF(G89=G84,0.5,0)))</f>
        <v>0</v>
      </c>
      <c r="T89" s="80">
        <f>IF(H89="","",IF(H89&gt;H85,1,IF(H89=H85,0.5,0)))</f>
        <v>1</v>
      </c>
      <c r="U89" s="80">
        <f>IF(I89="","",IF(I89&gt;I86,1,IF(I89=I86,0.5,0)))</f>
        <v>0</v>
      </c>
      <c r="V89" s="80">
        <f>IF(J89="","",IF(J89&gt;J87,1,IF(J89=J87,0.5,0)))</f>
        <v>0</v>
      </c>
      <c r="W89" s="80">
        <f>IF(K89="","",IF(K89&gt;K88,1,IF(K89=K88,0.5,0)))</f>
        <v>1</v>
      </c>
      <c r="X89" s="80">
        <f>IF(L89="","",IF(L89&gt;L90,1,IF(L89=L90,0.5,0)))</f>
        <v>1</v>
      </c>
      <c r="Y89" s="80">
        <f>IF(M89="","",IF(M89&gt;M79,1,IF(M89=M79,0.5,0)))</f>
        <v>0</v>
      </c>
      <c r="AC89" s="82"/>
    </row>
    <row r="90" spans="1:29" ht="15" customHeight="1" x14ac:dyDescent="0.3">
      <c r="A90" s="1">
        <v>12</v>
      </c>
      <c r="B90" s="83" t="s">
        <v>226</v>
      </c>
      <c r="C90" s="80">
        <f>IF(ISERROR(VLOOKUP($B90,'R11'!$M$16:$O$21,3,FALSE)),IF(VLOOKUP($B90,'R11'!$N$16:$Q$21,4,FALSE)="","",VLOOKUP($B90,'R11'!$N$16:$Q$21,4,FALSE)),IF(VLOOKUP($B90,'R11'!$M$16:$O$21,3,FALSE)="","",VLOOKUP($B90,'R11'!$M$16:$O$21,3,FALSE)))</f>
        <v>4.5</v>
      </c>
      <c r="D90" s="80">
        <f>IF(ISERROR(VLOOKUP($B90,'R1'!$M$16:$O$21,3,FALSE)),IF(VLOOKUP($B90,'R1'!$N$16:$Q$21,4,FALSE)="","",VLOOKUP($B90,'R1'!$N$16:$Q$21,4,FALSE)),IF(VLOOKUP($B90,'R1'!$M$16:$O$21,3,FALSE)="","",VLOOKUP($B90,'R1'!$M$16:$O$21,3,FALSE)))</f>
        <v>3</v>
      </c>
      <c r="E90" s="80">
        <f>IF(ISERROR(VLOOKUP($B90,'R2'!$M$16:$O$21,3,FALSE)),IF(VLOOKUP($B90,'R2'!$N$16:$Q$21,4,FALSE)="","",VLOOKUP($B90,'R2'!$N$16:$Q$21,4,FALSE)),IF(VLOOKUP($B90,'R2'!$M$16:$O$21,3,FALSE)="","",VLOOKUP($B90,'R2'!$M$16:$O$21,3,FALSE)))</f>
        <v>3</v>
      </c>
      <c r="F90" s="80">
        <f>IF(ISERROR(VLOOKUP($B90,'R3'!$M$16:$O$21,3,FALSE)),IF(VLOOKUP($B90,'R3'!$N$16:$Q$21,4,FALSE)="","",VLOOKUP($B90,'R3'!$N$16:$Q$21,4,FALSE)),IF(VLOOKUP($B90,'R3'!$M$16:$O$21,3,FALSE)="","",VLOOKUP($B90,'R3'!$M$16:$O$21,3,FALSE)))</f>
        <v>2.5</v>
      </c>
      <c r="G90" s="80">
        <f>IF(ISERROR(VLOOKUP($B90,'R4'!$M$16:$O$21,3,FALSE)),IF(VLOOKUP($B90,'R4'!$N$16:$Q$21,4,FALSE)="","",VLOOKUP($B90,'R4'!$N$16:$Q$21,4,FALSE)),IF(VLOOKUP($B90,'R4'!$M$16:$O$21,3,FALSE)="","",VLOOKUP($B90,'R4'!$M$16:$O$21,3,FALSE)))</f>
        <v>3.5</v>
      </c>
      <c r="H90" s="80">
        <f>IF(ISERROR(VLOOKUP($B90,'R5'!$M$16:$O$21,3,FALSE)),IF(VLOOKUP($B90,'R5'!$N$16:$Q$21,4,FALSE)="","",VLOOKUP($B90,'R5'!$N$16:$Q$21,4,FALSE)),IF(VLOOKUP($B90,'R5'!$M$16:$O$21,3,FALSE)="","",VLOOKUP($B90,'R5'!$M$16:$O$21,3,FALSE)))</f>
        <v>1.5</v>
      </c>
      <c r="I90" s="80">
        <f>IF(ISERROR(VLOOKUP($B90,'R6'!$M$16:$O$21,3,FALSE)),IF(VLOOKUP($B90,'R6'!$N$16:$Q$21,4,FALSE)="","",VLOOKUP($B90,'R6'!$N$16:$Q$21,4,FALSE)),IF(VLOOKUP($B90,'R6'!$M$16:$O$21,3,FALSE)="","",VLOOKUP($B90,'R6'!$M$16:$O$21,3,FALSE)))</f>
        <v>2.5</v>
      </c>
      <c r="J90" s="80">
        <f>IF(ISERROR(VLOOKUP($B90,'R7'!$M$16:$O$21,3,FALSE)),IF(VLOOKUP($B90,'R7'!$N$16:$Q$21,4,FALSE)="","",VLOOKUP($B90,'R7'!$N$16:$Q$21,4,FALSE)),IF(VLOOKUP($B90,'R7'!$M$16:$O$21,3,FALSE)="","",VLOOKUP($B90,'R7'!$M$16:$O$21,3,FALSE)))</f>
        <v>3.5</v>
      </c>
      <c r="K90" s="80">
        <f>IF(ISERROR(VLOOKUP($B90,'R8'!$M$16:$O$21,3,FALSE)),IF(VLOOKUP($B90,'R8'!$N$16:$Q$21,4,FALSE)="","",VLOOKUP($B90,'R8'!$N$16:$Q$21,4,FALSE)),IF(VLOOKUP($B90,'R8'!$M$16:$O$21,3,FALSE)="","",VLOOKUP($B90,'R8'!$M$16:$O$21,3,FALSE)))</f>
        <v>2</v>
      </c>
      <c r="L90" s="80">
        <f>IF(ISERROR(VLOOKUP($B90,'R9'!$M$16:$O$21,3,FALSE)),IF(VLOOKUP($B90,'R9'!$N$16:$Q$21,4,FALSE)="","",VLOOKUP($B90,'R9'!$N$16:$Q$21,4,FALSE)),IF(VLOOKUP($B90,'R9'!$M$16:$O$21,3,FALSE)="","",VLOOKUP($B90,'R9'!$M$16:$O$21,3,FALSE)))</f>
        <v>1</v>
      </c>
      <c r="M90" s="80">
        <f>IF(ISERROR(VLOOKUP($B90,'R10'!$M$16:$O$21,3,FALSE)),IF(VLOOKUP($B90,'R10'!$N$16:$Q$21,4,FALSE)="","",VLOOKUP($B90,'R10'!$N$16:$Q$21,4,FALSE)),IF(VLOOKUP($B90,'R10'!$M$16:$O$21,3,FALSE)="","",VLOOKUP($B90,'R10'!$M$16:$O$21,3,FALSE)))</f>
        <v>3.5</v>
      </c>
      <c r="O90" s="80">
        <f>IF(C90="","",IF(C90&gt;C79,1,IF(C90=C79,0.5,0)))</f>
        <v>1</v>
      </c>
      <c r="P90" s="80">
        <f>IF(D90="","",IF(D90&gt;D85,1,IF(D90=D85,0.5,0)))</f>
        <v>0.5</v>
      </c>
      <c r="Q90" s="80">
        <f>IF(E90="","",IF(E90&gt;E80,1,IF(E90=E80,0.5,0)))</f>
        <v>0.5</v>
      </c>
      <c r="R90" s="80">
        <f>IF(F90="","",IF(F90&gt;F86,1,IF(F90=F86,0.5,0)))</f>
        <v>0</v>
      </c>
      <c r="S90" s="80">
        <f>IF(G90="","",IF(G90&gt;G81,1,IF(G90=G81,0.5,0)))</f>
        <v>1</v>
      </c>
      <c r="T90" s="80">
        <f>IF(H90="","",IF(H90&gt;H87,1,IF(H90=H87,0.5,0)))</f>
        <v>0</v>
      </c>
      <c r="U90" s="80">
        <f>IF(I90="","",IF(I90&gt;I82,1,IF(I90=I82,0.5,0)))</f>
        <v>0</v>
      </c>
      <c r="V90" s="80">
        <f>IF(J90="","",IF(J90&gt;J88,1,IF(J90=J88,0.5,0)))</f>
        <v>1</v>
      </c>
      <c r="W90" s="80">
        <f>IF(K90="","",IF(K90&gt;K83,1,IF(K90=K83,0.5,0)))</f>
        <v>0</v>
      </c>
      <c r="X90" s="80">
        <f>IF(L90="","",IF(L90&gt;L89,1,IF(L90=L89,0.5,0)))</f>
        <v>0</v>
      </c>
      <c r="Y90" s="80">
        <f>IF(M90="","",IF(M90&gt;M84,1,IF(M90=M84,0.5,0)))</f>
        <v>1</v>
      </c>
      <c r="AC90" s="82"/>
    </row>
    <row r="91" spans="1:29" ht="15" customHeight="1" x14ac:dyDescent="0.3">
      <c r="A91" s="1"/>
      <c r="B91" s="88" t="s">
        <v>59</v>
      </c>
    </row>
    <row r="92" spans="1:29" ht="15" customHeight="1" x14ac:dyDescent="0.3">
      <c r="A92" s="1"/>
      <c r="B92" s="87" t="s">
        <v>6</v>
      </c>
    </row>
    <row r="93" spans="1:29" ht="15" customHeight="1" x14ac:dyDescent="0.3">
      <c r="A93" s="1"/>
      <c r="B93" s="87"/>
    </row>
    <row r="94" spans="1:29" ht="15" customHeight="1" x14ac:dyDescent="0.3">
      <c r="A94" s="1">
        <v>1</v>
      </c>
      <c r="B94" s="83" t="s">
        <v>69</v>
      </c>
      <c r="C94" s="80">
        <f>IF(ISERROR(VLOOKUP($B94,'R11'!$A$24:$C$29,3,FALSE)),IF(VLOOKUP($B94,'R11'!$B$24:$E$29,4,FALSE)="","",VLOOKUP($B94,'R11'!$B$24:$E$29,4,FALSE)),IF(VLOOKUP($B94,'R11'!$A$24:$C$29,3,FALSE)="","",VLOOKUP($B94,'R11'!$A$24:$C$29,3,FALSE)))</f>
        <v>1.5</v>
      </c>
      <c r="D94" s="80">
        <f>IF(ISERROR(VLOOKUP($B94,'R1'!$A$24:$C$29,3,FALSE)),IF(VLOOKUP($B94,'R1'!$B$24:$E$29,4,FALSE)="","",VLOOKUP($B94,'R1'!$B$24:$E$29,4,FALSE)),IF(VLOOKUP($B94,'R1'!$A$24:$C$29,3,FALSE)="","",VLOOKUP($B94,'R1'!$A$24:$C$29,3,FALSE)))</f>
        <v>3</v>
      </c>
      <c r="E94" s="80">
        <f>IF(ISERROR(VLOOKUP($B94,'R2'!$A$24:$C$29,3,FALSE)),IF(VLOOKUP($B94,'R2'!$B$24:$E$29,4,FALSE)="","",VLOOKUP($B94,'R2'!$B$24:$E$29,4,FALSE)),IF(VLOOKUP($B94,'R2'!$A$24:$C$29,3,FALSE)="","",VLOOKUP($B94,'R2'!$A$24:$C$29,3,FALSE)))</f>
        <v>1.5</v>
      </c>
      <c r="F94" s="80">
        <f>IF(ISERROR(VLOOKUP($B94,'R3'!$A$24:$C$29,3,FALSE)),IF(VLOOKUP($B94,'R3'!$B$24:$E$29,4,FALSE)="","",VLOOKUP($B94,'R3'!$B$24:$E$29,4,FALSE)),IF(VLOOKUP($B94,'R3'!$A$24:$C$29,3,FALSE)="","",VLOOKUP($B94,'R3'!$A$24:$C$29,3,FALSE)))</f>
        <v>5</v>
      </c>
      <c r="G94" s="80">
        <f>IF(ISERROR(VLOOKUP($B94,'R4'!$A$24:$C$29,3,FALSE)),IF(VLOOKUP($B94,'R4'!$B$24:$E$29,4,FALSE)="","",VLOOKUP($B94,'R4'!$B$24:$E$29,4,FALSE)),IF(VLOOKUP($B94,'R4'!$A$24:$C$29,3,FALSE)="","",VLOOKUP($B94,'R4'!$A$24:$C$29,3,FALSE)))</f>
        <v>1.5</v>
      </c>
      <c r="H94" s="80">
        <f>IF(ISERROR(VLOOKUP($B94,'R5'!$A$24:$C$29,3,FALSE)),IF(VLOOKUP($B94,'R5'!$B$24:$E$29,4,FALSE)="","",VLOOKUP($B94,'R5'!$B$24:$E$29,4,FALSE)),IF(VLOOKUP($B94,'R5'!$A$24:$C$29,3,FALSE)="","",VLOOKUP($B94,'R5'!$A$24:$C$29,3,FALSE)))</f>
        <v>3.5</v>
      </c>
      <c r="I94" s="80">
        <f>IF(ISERROR(VLOOKUP($B94,'R6'!$A$24:$C$29,3,FALSE)),IF(VLOOKUP($B94,'R6'!$B$24:$E$29,4,FALSE)="","",VLOOKUP($B94,'R6'!$B$24:$E$29,4,FALSE)),IF(VLOOKUP($B94,'R6'!$A$24:$C$29,3,FALSE)="","",VLOOKUP($B94,'R6'!$A$24:$C$29,3,FALSE)))</f>
        <v>1.5</v>
      </c>
      <c r="J94" s="80">
        <f>IF(ISERROR(VLOOKUP($B94,'R7'!$A$24:$C$29,3,FALSE)),IF(VLOOKUP($B94,'R7'!$B$24:$E$29,4,FALSE)="","",VLOOKUP($B94,'R7'!$B$24:$E$29,4,FALSE)),IF(VLOOKUP($B94,'R7'!$A$24:$C$29,3,FALSE)="","",VLOOKUP($B94,'R7'!$A$24:$C$29,3,FALSE)))</f>
        <v>4</v>
      </c>
      <c r="K94" s="80">
        <f>IF(ISERROR(VLOOKUP($B94,'R8'!$A$24:$C$29,3,FALSE)),IF(VLOOKUP($B94,'R8'!$B$24:$E$29,4,FALSE)="","",VLOOKUP($B94,'R8'!$B$24:$E$29,4,FALSE)),IF(VLOOKUP($B94,'R8'!$A$24:$C$29,3,FALSE)="","",VLOOKUP($B94,'R8'!$A$24:$C$29,3,FALSE)))</f>
        <v>2</v>
      </c>
      <c r="L94" s="80">
        <f>IF(ISERROR(VLOOKUP($B94,'R9'!$A$24:$C$29,3,FALSE)),IF(VLOOKUP($B94,'R9'!$B$24:$E$29,4,FALSE)="","",VLOOKUP($B94,'R9'!$B$24:$E$29,4,FALSE)),IF(VLOOKUP($B94,'R9'!$A$24:$C$29,3,FALSE)="","",VLOOKUP($B94,'R9'!$A$24:$C$29,3,FALSE)))</f>
        <v>1.5</v>
      </c>
      <c r="M94" s="80">
        <f>IF(ISERROR(VLOOKUP($B94,'R10'!$A$24:$C$29,3,FALSE)),IF(VLOOKUP($B94,'R10'!$B$24:$E$29,4,FALSE)="","",VLOOKUP($B94,'R10'!$B$24:$E$29,4,FALSE)),IF(VLOOKUP($B94,'R10'!$A$24:$C$29,3,FALSE)="","",VLOOKUP($B94,'R10'!$A$24:$C$29,3,FALSE)))</f>
        <v>4</v>
      </c>
      <c r="O94" s="80">
        <f>IF(C94="","",IF(C94&gt;C105,1,IF(C94=C105,0.5,0)))</f>
        <v>0</v>
      </c>
      <c r="P94" s="80">
        <f>IF(D94="","",IF(D94&gt;D95,1,IF(D94=D95,0.5,0)))</f>
        <v>0.5</v>
      </c>
      <c r="Q94" s="80">
        <f>IF(E94="","",IF(E94&gt;E96,1,IF(E94=E96,0.5,0)))</f>
        <v>0</v>
      </c>
      <c r="R94" s="80">
        <f>IF(F94="","",IF(F94&gt;F97,1,IF(F94=F97,0.5,0)))</f>
        <v>1</v>
      </c>
      <c r="S94" s="80">
        <f>IF(G94="","",IF(G94&gt;G98,1,IF(G94=G98,0.5,0)))</f>
        <v>0</v>
      </c>
      <c r="T94" s="80">
        <f>IF(H94="","",IF(H94&gt;H99,1,IF(H94=H99,0.5,0)))</f>
        <v>1</v>
      </c>
      <c r="U94" s="80">
        <f>IF(I94="","",IF(I94&gt;I100,1,IF(I94=I100,0.5,0)))</f>
        <v>0</v>
      </c>
      <c r="V94" s="80">
        <f>IF(J94="","",IF(J94&gt;J101,1,IF(J94=J101,0.5,0)))</f>
        <v>1</v>
      </c>
      <c r="W94" s="80">
        <f>IF(K94="","",IF(K94&gt;K102,1,IF(K94=K102,0.5,0)))</f>
        <v>0</v>
      </c>
      <c r="X94" s="80">
        <f>IF(L94="","",IF(L94&gt;L103,1,IF(L94=L103,0.5,0)))</f>
        <v>0</v>
      </c>
      <c r="Y94" s="80">
        <f>IF(M94="","",IF(M94&gt;M104,1,IF(M94=M104,0.5,0)))</f>
        <v>1</v>
      </c>
    </row>
    <row r="95" spans="1:29" ht="15" customHeight="1" x14ac:dyDescent="0.3">
      <c r="A95" s="1">
        <v>2</v>
      </c>
      <c r="B95" s="83" t="s">
        <v>227</v>
      </c>
      <c r="C95" s="80">
        <f>IF(ISERROR(VLOOKUP($B95,'R11'!$A$24:$C$29,3,FALSE)),IF(VLOOKUP($B95,'R11'!$B$24:$E$29,4,FALSE)="","",VLOOKUP($B95,'R11'!$B$24:$E$29,4,FALSE)),IF(VLOOKUP($B95,'R11'!$A$24:$C$29,3,FALSE)="","",VLOOKUP($B95,'R11'!$A$24:$C$29,3,FALSE)))</f>
        <v>3</v>
      </c>
      <c r="D95" s="80">
        <f>IF(ISERROR(VLOOKUP($B95,'R1'!$A$24:$C$29,3,FALSE)),IF(VLOOKUP($B95,'R1'!$B$24:$E$29,4,FALSE)="","",VLOOKUP($B95,'R1'!$B$24:$E$29,4,FALSE)),IF(VLOOKUP($B95,'R1'!$A$24:$C$29,3,FALSE)="","",VLOOKUP($B95,'R1'!$A$24:$C$29,3,FALSE)))</f>
        <v>3</v>
      </c>
      <c r="E95" s="80">
        <f>IF(ISERROR(VLOOKUP($B95,'R2'!$A$24:$C$29,3,FALSE)),IF(VLOOKUP($B95,'R2'!$B$24:$E$29,4,FALSE)="","",VLOOKUP($B95,'R2'!$B$24:$E$29,4,FALSE)),IF(VLOOKUP($B95,'R2'!$A$24:$C$29,3,FALSE)="","",VLOOKUP($B95,'R2'!$A$24:$C$29,3,FALSE)))</f>
        <v>4</v>
      </c>
      <c r="F95" s="80">
        <f>IF(ISERROR(VLOOKUP($B95,'R3'!$A$24:$C$29,3,FALSE)),IF(VLOOKUP($B95,'R3'!$B$24:$E$29,4,FALSE)="","",VLOOKUP($B95,'R3'!$B$24:$E$29,4,FALSE)),IF(VLOOKUP($B95,'R3'!$A$24:$C$29,3,FALSE)="","",VLOOKUP($B95,'R3'!$A$24:$C$29,3,FALSE)))</f>
        <v>1.5</v>
      </c>
      <c r="G95" s="80">
        <f>IF(ISERROR(VLOOKUP($B95,'R4'!$A$24:$C$29,3,FALSE)),IF(VLOOKUP($B95,'R4'!$B$24:$E$29,4,FALSE)="","",VLOOKUP($B95,'R4'!$B$24:$E$29,4,FALSE)),IF(VLOOKUP($B95,'R4'!$A$24:$C$29,3,FALSE)="","",VLOOKUP($B95,'R4'!$A$24:$C$29,3,FALSE)))</f>
        <v>4</v>
      </c>
      <c r="H95" s="80">
        <f>IF(ISERROR(VLOOKUP($B95,'R5'!$A$24:$C$29,3,FALSE)),IF(VLOOKUP($B95,'R5'!$B$24:$E$29,4,FALSE)="","",VLOOKUP($B95,'R5'!$B$24:$E$29,4,FALSE)),IF(VLOOKUP($B95,'R5'!$A$24:$C$29,3,FALSE)="","",VLOOKUP($B95,'R5'!$A$24:$C$29,3,FALSE)))</f>
        <v>3</v>
      </c>
      <c r="I95" s="80">
        <f>IF(ISERROR(VLOOKUP($B95,'R6'!$A$24:$C$29,3,FALSE)),IF(VLOOKUP($B95,'R6'!$B$24:$E$29,4,FALSE)="","",VLOOKUP($B95,'R6'!$B$24:$E$29,4,FALSE)),IF(VLOOKUP($B95,'R6'!$A$24:$C$29,3,FALSE)="","",VLOOKUP($B95,'R6'!$A$24:$C$29,3,FALSE)))</f>
        <v>2.5</v>
      </c>
      <c r="J95" s="80">
        <f>IF(ISERROR(VLOOKUP($B95,'R7'!$A$24:$C$29,3,FALSE)),IF(VLOOKUP($B95,'R7'!$B$24:$E$29,4,FALSE)="","",VLOOKUP($B95,'R7'!$B$24:$E$29,4,FALSE)),IF(VLOOKUP($B95,'R7'!$A$24:$C$29,3,FALSE)="","",VLOOKUP($B95,'R7'!$A$24:$C$29,3,FALSE)))</f>
        <v>4</v>
      </c>
      <c r="K95" s="80">
        <f>IF(ISERROR(VLOOKUP($B95,'R8'!$A$24:$C$29,3,FALSE)),IF(VLOOKUP($B95,'R8'!$B$24:$E$29,4,FALSE)="","",VLOOKUP($B95,'R8'!$B$24:$E$29,4,FALSE)),IF(VLOOKUP($B95,'R8'!$A$24:$C$29,3,FALSE)="","",VLOOKUP($B95,'R8'!$A$24:$C$29,3,FALSE)))</f>
        <v>0.5</v>
      </c>
      <c r="L95" s="80">
        <f>IF(ISERROR(VLOOKUP($B95,'R9'!$A$24:$C$29,3,FALSE)),IF(VLOOKUP($B95,'R9'!$B$24:$E$29,4,FALSE)="","",VLOOKUP($B95,'R9'!$B$24:$E$29,4,FALSE)),IF(VLOOKUP($B95,'R9'!$A$24:$C$29,3,FALSE)="","",VLOOKUP($B95,'R9'!$A$24:$C$29,3,FALSE)))</f>
        <v>2.5</v>
      </c>
      <c r="M95" s="80">
        <f>IF(ISERROR(VLOOKUP($B95,'R10'!$A$24:$C$29,3,FALSE)),IF(VLOOKUP($B95,'R10'!$B$24:$E$29,4,FALSE)="","",VLOOKUP($B95,'R10'!$B$24:$E$29,4,FALSE)),IF(VLOOKUP($B95,'R10'!$A$24:$C$29,3,FALSE)="","",VLOOKUP($B95,'R10'!$A$24:$C$29,3,FALSE)))</f>
        <v>1.5</v>
      </c>
      <c r="O95" s="80">
        <f>IF(C95="","",IF(C95&gt;C104,1,IF(C95=C104,0.5,0)))</f>
        <v>0.5</v>
      </c>
      <c r="P95" s="80">
        <f>IF(D95="","",IF(D95&gt;D94,1,IF(D95=D94,0.5,0)))</f>
        <v>0.5</v>
      </c>
      <c r="Q95" s="80">
        <f>IF(E95="","",IF(E95&gt;E105,1,IF(E95=E105,0.5,0)))</f>
        <v>1</v>
      </c>
      <c r="R95" s="80">
        <f>IF(F95="","",IF(F95&gt;F96,1,IF(F95=F96,0.5,0)))</f>
        <v>0</v>
      </c>
      <c r="S95" s="80">
        <f>IF(G95="","",IF(G95&gt;G97,1,IF(G95=G97,0.5,0)))</f>
        <v>1</v>
      </c>
      <c r="T95" s="80">
        <f>IF(H95="","",IF(H95&gt;H98,1,IF(H95=H98,0.5,0)))</f>
        <v>0.5</v>
      </c>
      <c r="U95" s="80">
        <f>IF(I95="","",IF(I95&gt;I99,1,IF(I95=I99,0.5,0)))</f>
        <v>0</v>
      </c>
      <c r="V95" s="80">
        <f>IF(J95="","",IF(J95&gt;J100,1,IF(J95=J100,0.5,0)))</f>
        <v>1</v>
      </c>
      <c r="W95" s="80">
        <f>IF(K95="","",IF(K95&gt;K101,1,IF(K95=K101,0.5,0)))</f>
        <v>0</v>
      </c>
      <c r="X95" s="80">
        <f>IF(L95="","",IF(L95&gt;L102,1,IF(L95=L102,0.5,0)))</f>
        <v>0</v>
      </c>
      <c r="Y95" s="80">
        <f>IF(M95="","",IF(M95&gt;M103,1,IF(M95=M103,0.5,0)))</f>
        <v>0</v>
      </c>
    </row>
    <row r="96" spans="1:29" ht="15" customHeight="1" x14ac:dyDescent="0.3">
      <c r="A96" s="1">
        <v>3</v>
      </c>
      <c r="B96" s="83" t="s">
        <v>73</v>
      </c>
      <c r="C96" s="80">
        <f>IF(ISERROR(VLOOKUP($B96,'R11'!$A$24:$C$29,3,FALSE)),IF(VLOOKUP($B96,'R11'!$B$24:$E$29,4,FALSE)="","",VLOOKUP($B96,'R11'!$B$24:$E$29,4,FALSE)),IF(VLOOKUP($B96,'R11'!$A$24:$C$29,3,FALSE)="","",VLOOKUP($B96,'R11'!$A$24:$C$29,3,FALSE)))</f>
        <v>2.5</v>
      </c>
      <c r="D96" s="80">
        <f>IF(ISERROR(VLOOKUP($B96,'R1'!$A$24:$C$29,3,FALSE)),IF(VLOOKUP($B96,'R1'!$B$24:$E$29,4,FALSE)="","",VLOOKUP($B96,'R1'!$B$24:$E$29,4,FALSE)),IF(VLOOKUP($B96,'R1'!$A$24:$C$29,3,FALSE)="","",VLOOKUP($B96,'R1'!$A$24:$C$29,3,FALSE)))</f>
        <v>2.5</v>
      </c>
      <c r="E96" s="80">
        <f>IF(ISERROR(VLOOKUP($B96,'R2'!$A$24:$C$29,3,FALSE)),IF(VLOOKUP($B96,'R2'!$B$24:$E$29,4,FALSE)="","",VLOOKUP($B96,'R2'!$B$24:$E$29,4,FALSE)),IF(VLOOKUP($B96,'R2'!$A$24:$C$29,3,FALSE)="","",VLOOKUP($B96,'R2'!$A$24:$C$29,3,FALSE)))</f>
        <v>4.5</v>
      </c>
      <c r="F96" s="80">
        <f>IF(ISERROR(VLOOKUP($B96,'R3'!$A$24:$C$29,3,FALSE)),IF(VLOOKUP($B96,'R3'!$B$24:$E$29,4,FALSE)="","",VLOOKUP($B96,'R3'!$B$24:$E$29,4,FALSE)),IF(VLOOKUP($B96,'R3'!$A$24:$C$29,3,FALSE)="","",VLOOKUP($B96,'R3'!$A$24:$C$29,3,FALSE)))</f>
        <v>4.5</v>
      </c>
      <c r="G96" s="80">
        <f>IF(ISERROR(VLOOKUP($B96,'R4'!$A$24:$C$29,3,FALSE)),IF(VLOOKUP($B96,'R4'!$B$24:$E$29,4,FALSE)="","",VLOOKUP($B96,'R4'!$B$24:$E$29,4,FALSE)),IF(VLOOKUP($B96,'R4'!$A$24:$C$29,3,FALSE)="","",VLOOKUP($B96,'R4'!$A$24:$C$29,3,FALSE)))</f>
        <v>3</v>
      </c>
      <c r="H96" s="80">
        <f>IF(ISERROR(VLOOKUP($B96,'R5'!$A$24:$C$29,3,FALSE)),IF(VLOOKUP($B96,'R5'!$B$24:$E$29,4,FALSE)="","",VLOOKUP($B96,'R5'!$B$24:$E$29,4,FALSE)),IF(VLOOKUP($B96,'R5'!$A$24:$C$29,3,FALSE)="","",VLOOKUP($B96,'R5'!$A$24:$C$29,3,FALSE)))</f>
        <v>3.5</v>
      </c>
      <c r="I96" s="80">
        <f>IF(ISERROR(VLOOKUP($B96,'R6'!$A$24:$C$29,3,FALSE)),IF(VLOOKUP($B96,'R6'!$B$24:$E$29,4,FALSE)="","",VLOOKUP($B96,'R6'!$B$24:$E$29,4,FALSE)),IF(VLOOKUP($B96,'R6'!$A$24:$C$29,3,FALSE)="","",VLOOKUP($B96,'R6'!$A$24:$C$29,3,FALSE)))</f>
        <v>2.5</v>
      </c>
      <c r="J96" s="80">
        <f>IF(ISERROR(VLOOKUP($B96,'R7'!$A$24:$C$29,3,FALSE)),IF(VLOOKUP($B96,'R7'!$B$24:$E$29,4,FALSE)="","",VLOOKUP($B96,'R7'!$B$24:$E$29,4,FALSE)),IF(VLOOKUP($B96,'R7'!$A$24:$C$29,3,FALSE)="","",VLOOKUP($B96,'R7'!$A$24:$C$29,3,FALSE)))</f>
        <v>2.5</v>
      </c>
      <c r="K96" s="80">
        <f>IF(ISERROR(VLOOKUP($B96,'R8'!$A$24:$C$29,3,FALSE)),IF(VLOOKUP($B96,'R8'!$B$24:$E$29,4,FALSE)="","",VLOOKUP($B96,'R8'!$B$24:$E$29,4,FALSE)),IF(VLOOKUP($B96,'R8'!$A$24:$C$29,3,FALSE)="","",VLOOKUP($B96,'R8'!$A$24:$C$29,3,FALSE)))</f>
        <v>4.5</v>
      </c>
      <c r="L96" s="80">
        <f>IF(ISERROR(VLOOKUP($B96,'R9'!$A$24:$C$29,3,FALSE)),IF(VLOOKUP($B96,'R9'!$B$24:$E$29,4,FALSE)="","",VLOOKUP($B96,'R9'!$B$24:$E$29,4,FALSE)),IF(VLOOKUP($B96,'R9'!$A$24:$C$29,3,FALSE)="","",VLOOKUP($B96,'R9'!$A$24:$C$29,3,FALSE)))</f>
        <v>3</v>
      </c>
      <c r="M96" s="80">
        <f>IF(ISERROR(VLOOKUP($B96,'R10'!$A$24:$C$29,3,FALSE)),IF(VLOOKUP($B96,'R10'!$B$24:$E$29,4,FALSE)="","",VLOOKUP($B96,'R10'!$B$24:$E$29,4,FALSE)),IF(VLOOKUP($B96,'R10'!$A$24:$C$29,3,FALSE)="","",VLOOKUP($B96,'R10'!$A$24:$C$29,3,FALSE)))</f>
        <v>4.5</v>
      </c>
      <c r="O96" s="80">
        <f>IF(C96="","",IF(C96&gt;C103,1,IF(C96=C103,0.5,0)))</f>
        <v>0</v>
      </c>
      <c r="P96" s="80">
        <f>IF(D96="","",IF(D96&gt;D104,1,IF(D96=D104,0.5,0)))</f>
        <v>0</v>
      </c>
      <c r="Q96" s="80">
        <f>IF(E96="","",IF(E96&gt;E94,1,IF(E96=E94,0.5,0)))</f>
        <v>1</v>
      </c>
      <c r="R96" s="80">
        <f>IF(F96="","",IF(F96&gt;F95,1,IF(F96=F95,0.5,0)))</f>
        <v>1</v>
      </c>
      <c r="S96" s="80">
        <f>IF(G96="","",IF(G96&gt;G105,1,IF(G96=G105,0.5,0)))</f>
        <v>0.5</v>
      </c>
      <c r="T96" s="80">
        <f>IF(H96="","",IF(H96&gt;H97,1,IF(H96=H97,0.5,0)))</f>
        <v>1</v>
      </c>
      <c r="U96" s="80">
        <f>IF(I96="","",IF(I96&gt;I98,1,IF(I96=I98,0.5,0)))</f>
        <v>0</v>
      </c>
      <c r="V96" s="80">
        <f>IF(J96="","",IF(J96&gt;J99,1,IF(J96=J99,0.5,0)))</f>
        <v>0</v>
      </c>
      <c r="W96" s="80">
        <f>IF(K96="","",IF(K96&gt;K100,1,IF(K96=K100,0.5,0)))</f>
        <v>1</v>
      </c>
      <c r="X96" s="80">
        <f>IF(L96="","",IF(L96&gt;L101,1,IF(L96=L101,0.5,0)))</f>
        <v>0.5</v>
      </c>
      <c r="Y96" s="80">
        <f>IF(M96="","",IF(M96&gt;M102,1,IF(M96=M102,0.5,0)))</f>
        <v>1</v>
      </c>
    </row>
    <row r="97" spans="1:25" ht="15" customHeight="1" x14ac:dyDescent="0.3">
      <c r="A97" s="1">
        <v>4</v>
      </c>
      <c r="B97" s="83" t="s">
        <v>228</v>
      </c>
      <c r="C97" s="80">
        <f>IF(ISERROR(VLOOKUP($B97,'R11'!$A$24:$C$29,3,FALSE)),IF(VLOOKUP($B97,'R11'!$B$24:$E$29,4,FALSE)="","",VLOOKUP($B97,'R11'!$B$24:$E$29,4,FALSE)),IF(VLOOKUP($B97,'R11'!$A$24:$C$29,3,FALSE)="","",VLOOKUP($B97,'R11'!$A$24:$C$29,3,FALSE)))</f>
        <v>3.5</v>
      </c>
      <c r="D97" s="80">
        <f>IF(ISERROR(VLOOKUP($B97,'R1'!$A$24:$C$29,3,FALSE)),IF(VLOOKUP($B97,'R1'!$B$24:$E$29,4,FALSE)="","",VLOOKUP($B97,'R1'!$B$24:$E$29,4,FALSE)),IF(VLOOKUP($B97,'R1'!$A$24:$C$29,3,FALSE)="","",VLOOKUP($B97,'R1'!$A$24:$C$29,3,FALSE)))</f>
        <v>2</v>
      </c>
      <c r="E97" s="80">
        <f>IF(ISERROR(VLOOKUP($B97,'R2'!$A$24:$C$29,3,FALSE)),IF(VLOOKUP($B97,'R2'!$B$24:$E$29,4,FALSE)="","",VLOOKUP($B97,'R2'!$B$24:$E$29,4,FALSE)),IF(VLOOKUP($B97,'R2'!$A$24:$C$29,3,FALSE)="","",VLOOKUP($B97,'R2'!$A$24:$C$29,3,FALSE)))</f>
        <v>5</v>
      </c>
      <c r="F97" s="80">
        <f>IF(ISERROR(VLOOKUP($B97,'R3'!$A$24:$C$29,3,FALSE)),IF(VLOOKUP($B97,'R3'!$B$24:$E$29,4,FALSE)="","",VLOOKUP($B97,'R3'!$B$24:$E$29,4,FALSE)),IF(VLOOKUP($B97,'R3'!$A$24:$C$29,3,FALSE)="","",VLOOKUP($B97,'R3'!$A$24:$C$29,3,FALSE)))</f>
        <v>1</v>
      </c>
      <c r="G97" s="80">
        <f>IF(ISERROR(VLOOKUP($B97,'R4'!$A$24:$C$29,3,FALSE)),IF(VLOOKUP($B97,'R4'!$B$24:$E$29,4,FALSE)="","",VLOOKUP($B97,'R4'!$B$24:$E$29,4,FALSE)),IF(VLOOKUP($B97,'R4'!$A$24:$C$29,3,FALSE)="","",VLOOKUP($B97,'R4'!$A$24:$C$29,3,FALSE)))</f>
        <v>2</v>
      </c>
      <c r="H97" s="80">
        <f>IF(ISERROR(VLOOKUP($B97,'R5'!$A$24:$C$29,3,FALSE)),IF(VLOOKUP($B97,'R5'!$B$24:$E$29,4,FALSE)="","",VLOOKUP($B97,'R5'!$B$24:$E$29,4,FALSE)),IF(VLOOKUP($B97,'R5'!$A$24:$C$29,3,FALSE)="","",VLOOKUP($B97,'R5'!$A$24:$C$29,3,FALSE)))</f>
        <v>2.5</v>
      </c>
      <c r="I97" s="80">
        <f>IF(ISERROR(VLOOKUP($B97,'R6'!$A$24:$C$29,3,FALSE)),IF(VLOOKUP($B97,'R6'!$B$24:$E$29,4,FALSE)="","",VLOOKUP($B97,'R6'!$B$24:$E$29,4,FALSE)),IF(VLOOKUP($B97,'R6'!$A$24:$C$29,3,FALSE)="","",VLOOKUP($B97,'R6'!$A$24:$C$29,3,FALSE)))</f>
        <v>3</v>
      </c>
      <c r="J97" s="80">
        <f>IF(ISERROR(VLOOKUP($B97,'R7'!$A$24:$C$29,3,FALSE)),IF(VLOOKUP($B97,'R7'!$B$24:$E$29,4,FALSE)="","",VLOOKUP($B97,'R7'!$B$24:$E$29,4,FALSE)),IF(VLOOKUP($B97,'R7'!$A$24:$C$29,3,FALSE)="","",VLOOKUP($B97,'R7'!$A$24:$C$29,3,FALSE)))</f>
        <v>3.5</v>
      </c>
      <c r="K97" s="80">
        <f>IF(ISERROR(VLOOKUP($B97,'R8'!$A$24:$C$29,3,FALSE)),IF(VLOOKUP($B97,'R8'!$B$24:$E$29,4,FALSE)="","",VLOOKUP($B97,'R8'!$B$24:$E$29,4,FALSE)),IF(VLOOKUP($B97,'R8'!$A$24:$C$29,3,FALSE)="","",VLOOKUP($B97,'R8'!$A$24:$C$29,3,FALSE)))</f>
        <v>3.5</v>
      </c>
      <c r="L97" s="80">
        <f>IF(ISERROR(VLOOKUP($B97,'R9'!$A$24:$C$29,3,FALSE)),IF(VLOOKUP($B97,'R9'!$B$24:$E$29,4,FALSE)="","",VLOOKUP($B97,'R9'!$B$24:$E$29,4,FALSE)),IF(VLOOKUP($B97,'R9'!$A$24:$C$29,3,FALSE)="","",VLOOKUP($B97,'R9'!$A$24:$C$29,3,FALSE)))</f>
        <v>3</v>
      </c>
      <c r="M97" s="80">
        <f>IF(ISERROR(VLOOKUP($B97,'R10'!$A$24:$C$29,3,FALSE)),IF(VLOOKUP($B97,'R10'!$B$24:$E$29,4,FALSE)="","",VLOOKUP($B97,'R10'!$B$24:$E$29,4,FALSE)),IF(VLOOKUP($B97,'R10'!$A$24:$C$29,3,FALSE)="","",VLOOKUP($B97,'R10'!$A$24:$C$29,3,FALSE)))</f>
        <v>3</v>
      </c>
      <c r="O97" s="80">
        <f>IF(C97="","",IF(C97&gt;C102,1,IF(C97=C102,0.5,0)))</f>
        <v>1</v>
      </c>
      <c r="P97" s="80">
        <f>IF(D97="","",IF(D97&gt;D103,1,IF(D97=D103,0.5,0)))</f>
        <v>0</v>
      </c>
      <c r="Q97" s="80">
        <f>IF(E97="","",IF(E97&gt;E104,1,IF(E97=E104,0.5,0)))</f>
        <v>1</v>
      </c>
      <c r="R97" s="80">
        <f>IF(F97="","",IF(F97&gt;F94,1,IF(F97=F94,0.5,0)))</f>
        <v>0</v>
      </c>
      <c r="S97" s="80">
        <f>IF(G97="","",IF(G97&gt;G95,1,IF(G97=G95,0.5,0)))</f>
        <v>0</v>
      </c>
      <c r="T97" s="80">
        <f>IF(H97="","",IF(H97&gt;H96,1,IF(H97=H96,0.5,0)))</f>
        <v>0</v>
      </c>
      <c r="U97" s="80">
        <f>IF(I97="","",IF(I97&gt;I105,1,IF(I97=I105,0.5,0)))</f>
        <v>0.5</v>
      </c>
      <c r="V97" s="80">
        <f>IF(J97="","",IF(J97&gt;J98,1,IF(J97=J98,0.5,0)))</f>
        <v>1</v>
      </c>
      <c r="W97" s="80">
        <f>IF(K97="","",IF(K97&gt;K99,1,IF(K97=K99,0.5,0)))</f>
        <v>1</v>
      </c>
      <c r="X97" s="80">
        <f>IF(L97="","",IF(L97&gt;L100,1,IF(L97=L100,0.5,0)))</f>
        <v>0.5</v>
      </c>
      <c r="Y97" s="80">
        <f>IF(M97="","",IF(M97&gt;M101,1,IF(M97=M101,0.5,0)))</f>
        <v>0.5</v>
      </c>
    </row>
    <row r="98" spans="1:25" ht="15" customHeight="1" x14ac:dyDescent="0.3">
      <c r="A98" s="1">
        <v>5</v>
      </c>
      <c r="B98" s="83" t="s">
        <v>229</v>
      </c>
      <c r="C98" s="80">
        <f>IF(ISERROR(VLOOKUP($B98,'R11'!$A$24:$C$29,3,FALSE)),IF(VLOOKUP($B98,'R11'!$B$24:$E$29,4,FALSE)="","",VLOOKUP($B98,'R11'!$B$24:$E$29,4,FALSE)),IF(VLOOKUP($B98,'R11'!$A$24:$C$29,3,FALSE)="","",VLOOKUP($B98,'R11'!$A$24:$C$29,3,FALSE)))</f>
        <v>3</v>
      </c>
      <c r="D98" s="80">
        <f>IF(ISERROR(VLOOKUP($B98,'R1'!$A$24:$C$29,3,FALSE)),IF(VLOOKUP($B98,'R1'!$B$24:$E$29,4,FALSE)="","",VLOOKUP($B98,'R1'!$B$24:$E$29,4,FALSE)),IF(VLOOKUP($B98,'R1'!$A$24:$C$29,3,FALSE)="","",VLOOKUP($B98,'R1'!$A$24:$C$29,3,FALSE)))</f>
        <v>4</v>
      </c>
      <c r="E98" s="80">
        <f>IF(ISERROR(VLOOKUP($B98,'R2'!$A$24:$C$29,3,FALSE)),IF(VLOOKUP($B98,'R2'!$B$24:$E$29,4,FALSE)="","",VLOOKUP($B98,'R2'!$B$24:$E$29,4,FALSE)),IF(VLOOKUP($B98,'R2'!$A$24:$C$29,3,FALSE)="","",VLOOKUP($B98,'R2'!$A$24:$C$29,3,FALSE)))</f>
        <v>3</v>
      </c>
      <c r="F98" s="80">
        <f>IF(ISERROR(VLOOKUP($B98,'R3'!$A$24:$C$29,3,FALSE)),IF(VLOOKUP($B98,'R3'!$B$24:$E$29,4,FALSE)="","",VLOOKUP($B98,'R3'!$B$24:$E$29,4,FALSE)),IF(VLOOKUP($B98,'R3'!$A$24:$C$29,3,FALSE)="","",VLOOKUP($B98,'R3'!$A$24:$C$29,3,FALSE)))</f>
        <v>4.5</v>
      </c>
      <c r="G98" s="80">
        <f>IF(ISERROR(VLOOKUP($B98,'R4'!$A$24:$C$29,3,FALSE)),IF(VLOOKUP($B98,'R4'!$B$24:$E$29,4,FALSE)="","",VLOOKUP($B98,'R4'!$B$24:$E$29,4,FALSE)),IF(VLOOKUP($B98,'R4'!$A$24:$C$29,3,FALSE)="","",VLOOKUP($B98,'R4'!$A$24:$C$29,3,FALSE)))</f>
        <v>4.5</v>
      </c>
      <c r="H98" s="80">
        <f>IF(ISERROR(VLOOKUP($B98,'R5'!$A$24:$C$29,3,FALSE)),IF(VLOOKUP($B98,'R5'!$B$24:$E$29,4,FALSE)="","",VLOOKUP($B98,'R5'!$B$24:$E$29,4,FALSE)),IF(VLOOKUP($B98,'R5'!$A$24:$C$29,3,FALSE)="","",VLOOKUP($B98,'R5'!$A$24:$C$29,3,FALSE)))</f>
        <v>3</v>
      </c>
      <c r="I98" s="80">
        <f>IF(ISERROR(VLOOKUP($B98,'R6'!$A$24:$C$29,3,FALSE)),IF(VLOOKUP($B98,'R6'!$B$24:$E$29,4,FALSE)="","",VLOOKUP($B98,'R6'!$B$24:$E$29,4,FALSE)),IF(VLOOKUP($B98,'R6'!$A$24:$C$29,3,FALSE)="","",VLOOKUP($B98,'R6'!$A$24:$C$29,3,FALSE)))</f>
        <v>3.5</v>
      </c>
      <c r="J98" s="80">
        <f>IF(ISERROR(VLOOKUP($B98,'R7'!$A$24:$C$29,3,FALSE)),IF(VLOOKUP($B98,'R7'!$B$24:$E$29,4,FALSE)="","",VLOOKUP($B98,'R7'!$B$24:$E$29,4,FALSE)),IF(VLOOKUP($B98,'R7'!$A$24:$C$29,3,FALSE)="","",VLOOKUP($B98,'R7'!$A$24:$C$29,3,FALSE)))</f>
        <v>2.5</v>
      </c>
      <c r="K98" s="80">
        <f>IF(ISERROR(VLOOKUP($B98,'R8'!$A$24:$C$29,3,FALSE)),IF(VLOOKUP($B98,'R8'!$B$24:$E$29,4,FALSE)="","",VLOOKUP($B98,'R8'!$B$24:$E$29,4,FALSE)),IF(VLOOKUP($B98,'R8'!$A$24:$C$29,3,FALSE)="","",VLOOKUP($B98,'R8'!$A$24:$C$29,3,FALSE)))</f>
        <v>4</v>
      </c>
      <c r="L98" s="80">
        <f>IF(ISERROR(VLOOKUP($B98,'R9'!$A$24:$C$29,3,FALSE)),IF(VLOOKUP($B98,'R9'!$B$24:$E$29,4,FALSE)="","",VLOOKUP($B98,'R9'!$B$24:$E$29,4,FALSE)),IF(VLOOKUP($B98,'R9'!$A$24:$C$29,3,FALSE)="","",VLOOKUP($B98,'R9'!$A$24:$C$29,3,FALSE)))</f>
        <v>3.5</v>
      </c>
      <c r="M98" s="80">
        <f>IF(ISERROR(VLOOKUP($B98,'R10'!$A$24:$C$29,3,FALSE)),IF(VLOOKUP($B98,'R10'!$B$24:$E$29,4,FALSE)="","",VLOOKUP($B98,'R10'!$B$24:$E$29,4,FALSE)),IF(VLOOKUP($B98,'R10'!$A$24:$C$29,3,FALSE)="","",VLOOKUP($B98,'R10'!$A$24:$C$29,3,FALSE)))</f>
        <v>1</v>
      </c>
      <c r="O98" s="80">
        <f>IF(C98="","",IF(C98&gt;C101,1,IF(C98=C101,0.5,0)))</f>
        <v>0.5</v>
      </c>
      <c r="P98" s="80">
        <f>IF(D98="","",IF(D98&gt;D102,1,IF(D98=D102,0.5,0)))</f>
        <v>1</v>
      </c>
      <c r="Q98" s="80">
        <f>IF(E98="","",IF(E98&gt;E103,1,IF(E98=E103,0.5,0)))</f>
        <v>0.5</v>
      </c>
      <c r="R98" s="80">
        <f>IF(F98="","",IF(F98&gt;F104,1,IF(F98=F104,0.5,0)))</f>
        <v>1</v>
      </c>
      <c r="S98" s="80">
        <f>IF(G98="","",IF(G98&gt;G94,1,IF(G98=G94,0.5,0)))</f>
        <v>1</v>
      </c>
      <c r="T98" s="80">
        <f>IF(H98="","",IF(H98&gt;H95,1,IF(H98=H95,0.5,0)))</f>
        <v>0.5</v>
      </c>
      <c r="U98" s="80">
        <f>IF(I98="","",IF(I98&gt;I96,1,IF(I98=I96,0.5,0)))</f>
        <v>1</v>
      </c>
      <c r="V98" s="80">
        <f>IF(J98="","",IF(J98&gt;J97,1,IF(J98=J97,0.5,0)))</f>
        <v>0</v>
      </c>
      <c r="W98" s="80">
        <f>IF(K98="","",IF(K98&gt;K105,1,IF(K98=K105,0.5,0)))</f>
        <v>1</v>
      </c>
      <c r="X98" s="80">
        <f>IF(L98="","",IF(L98&gt;L99,1,IF(L98=L99,0.5,0)))</f>
        <v>1</v>
      </c>
      <c r="Y98" s="80">
        <f>IF(M98="","",IF(M98&gt;M100,1,IF(M98=M100,0.5,0)))</f>
        <v>0</v>
      </c>
    </row>
    <row r="99" spans="1:25" ht="15" customHeight="1" x14ac:dyDescent="0.3">
      <c r="A99" s="1">
        <v>6</v>
      </c>
      <c r="B99" s="83" t="s">
        <v>230</v>
      </c>
      <c r="C99" s="80">
        <f>IF(ISERROR(VLOOKUP($B99,'R11'!$A$24:$C$29,3,FALSE)),IF(VLOOKUP($B99,'R11'!$B$24:$E$29,4,FALSE)="","",VLOOKUP($B99,'R11'!$B$24:$E$29,4,FALSE)),IF(VLOOKUP($B99,'R11'!$A$24:$C$29,3,FALSE)="","",VLOOKUP($B99,'R11'!$A$24:$C$29,3,FALSE)))</f>
        <v>3</v>
      </c>
      <c r="D99" s="80">
        <f>IF(ISERROR(VLOOKUP($B99,'R1'!$A$24:$C$29,3,FALSE)),IF(VLOOKUP($B99,'R1'!$B$24:$E$29,4,FALSE)="","",VLOOKUP($B99,'R1'!$B$24:$E$29,4,FALSE)),IF(VLOOKUP($B99,'R1'!$A$24:$C$29,3,FALSE)="","",VLOOKUP($B99,'R1'!$A$24:$C$29,3,FALSE)))</f>
        <v>2</v>
      </c>
      <c r="E99" s="80">
        <f>IF(ISERROR(VLOOKUP($B99,'R2'!$A$24:$C$29,3,FALSE)),IF(VLOOKUP($B99,'R2'!$B$24:$E$29,4,FALSE)="","",VLOOKUP($B99,'R2'!$B$24:$E$29,4,FALSE)),IF(VLOOKUP($B99,'R2'!$A$24:$C$29,3,FALSE)="","",VLOOKUP($B99,'R2'!$A$24:$C$29,3,FALSE)))</f>
        <v>2</v>
      </c>
      <c r="F99" s="80">
        <f>IF(ISERROR(VLOOKUP($B99,'R3'!$A$24:$C$29,3,FALSE)),IF(VLOOKUP($B99,'R3'!$B$24:$E$29,4,FALSE)="","",VLOOKUP($B99,'R3'!$B$24:$E$29,4,FALSE)),IF(VLOOKUP($B99,'R3'!$A$24:$C$29,3,FALSE)="","",VLOOKUP($B99,'R3'!$A$24:$C$29,3,FALSE)))</f>
        <v>1.5</v>
      </c>
      <c r="G99" s="80">
        <f>IF(ISERROR(VLOOKUP($B99,'R4'!$A$24:$C$29,3,FALSE)),IF(VLOOKUP($B99,'R4'!$B$24:$E$29,4,FALSE)="","",VLOOKUP($B99,'R4'!$B$24:$E$29,4,FALSE)),IF(VLOOKUP($B99,'R4'!$A$24:$C$29,3,FALSE)="","",VLOOKUP($B99,'R4'!$A$24:$C$29,3,FALSE)))</f>
        <v>2.5</v>
      </c>
      <c r="H99" s="80">
        <f>IF(ISERROR(VLOOKUP($B99,'R5'!$A$24:$C$29,3,FALSE)),IF(VLOOKUP($B99,'R5'!$B$24:$E$29,4,FALSE)="","",VLOOKUP($B99,'R5'!$B$24:$E$29,4,FALSE)),IF(VLOOKUP($B99,'R5'!$A$24:$C$29,3,FALSE)="","",VLOOKUP($B99,'R5'!$A$24:$C$29,3,FALSE)))</f>
        <v>2.5</v>
      </c>
      <c r="I99" s="80">
        <f>IF(ISERROR(VLOOKUP($B99,'R6'!$A$24:$C$29,3,FALSE)),IF(VLOOKUP($B99,'R6'!$B$24:$E$29,4,FALSE)="","",VLOOKUP($B99,'R6'!$B$24:$E$29,4,FALSE)),IF(VLOOKUP($B99,'R6'!$A$24:$C$29,3,FALSE)="","",VLOOKUP($B99,'R6'!$A$24:$C$29,3,FALSE)))</f>
        <v>3.5</v>
      </c>
      <c r="J99" s="80">
        <f>IF(ISERROR(VLOOKUP($B99,'R7'!$A$24:$C$29,3,FALSE)),IF(VLOOKUP($B99,'R7'!$B$24:$E$29,4,FALSE)="","",VLOOKUP($B99,'R7'!$B$24:$E$29,4,FALSE)),IF(VLOOKUP($B99,'R7'!$A$24:$C$29,3,FALSE)="","",VLOOKUP($B99,'R7'!$A$24:$C$29,3,FALSE)))</f>
        <v>3.5</v>
      </c>
      <c r="K99" s="80">
        <f>IF(ISERROR(VLOOKUP($B99,'R8'!$A$24:$C$29,3,FALSE)),IF(VLOOKUP($B99,'R8'!$B$24:$E$29,4,FALSE)="","",VLOOKUP($B99,'R8'!$B$24:$E$29,4,FALSE)),IF(VLOOKUP($B99,'R8'!$A$24:$C$29,3,FALSE)="","",VLOOKUP($B99,'R8'!$A$24:$C$29,3,FALSE)))</f>
        <v>2.5</v>
      </c>
      <c r="L99" s="80">
        <f>IF(ISERROR(VLOOKUP($B99,'R9'!$A$24:$C$29,3,FALSE)),IF(VLOOKUP($B99,'R9'!$B$24:$E$29,4,FALSE)="","",VLOOKUP($B99,'R9'!$B$24:$E$29,4,FALSE)),IF(VLOOKUP($B99,'R9'!$A$24:$C$29,3,FALSE)="","",VLOOKUP($B99,'R9'!$A$24:$C$29,3,FALSE)))</f>
        <v>2.5</v>
      </c>
      <c r="M99" s="80">
        <f>IF(ISERROR(VLOOKUP($B99,'R10'!$A$24:$C$29,3,FALSE)),IF(VLOOKUP($B99,'R10'!$B$24:$E$29,4,FALSE)="","",VLOOKUP($B99,'R10'!$B$24:$E$29,4,FALSE)),IF(VLOOKUP($B99,'R10'!$A$24:$C$29,3,FALSE)="","",VLOOKUP($B99,'R10'!$A$24:$C$29,3,FALSE)))</f>
        <v>3.5</v>
      </c>
      <c r="O99" s="80">
        <f>IF(C99="","",IF(C99&gt;C100,1,IF(C99=C100,0.5,0)))</f>
        <v>0.5</v>
      </c>
      <c r="P99" s="80">
        <f>IF(D99="","",IF(D99&gt;D101,1,IF(D99=D101,0.5,0)))</f>
        <v>0</v>
      </c>
      <c r="Q99" s="80">
        <f>IF(E99="","",IF(E99&gt;E102,1,IF(E99=E102,0.5,0)))</f>
        <v>0</v>
      </c>
      <c r="R99" s="80">
        <f>IF(F99="","",IF(F99&gt;F103,1,IF(F99=F103,0.5,0)))</f>
        <v>0</v>
      </c>
      <c r="S99" s="80">
        <f>IF(G99="","",IF(G99&gt;G104,1,IF(G99=G104,0.5,0)))</f>
        <v>0</v>
      </c>
      <c r="T99" s="80">
        <f>IF(H99="","",IF(H99&gt;H94,1,IF(H99=H94,0.5,0)))</f>
        <v>0</v>
      </c>
      <c r="U99" s="80">
        <f>IF(I99="","",IF(I99&gt;I95,1,IF(I99=I95,0.5,0)))</f>
        <v>1</v>
      </c>
      <c r="V99" s="80">
        <f>IF(J99="","",IF(J99&gt;J96,1,IF(J99=J96,0.5,0)))</f>
        <v>1</v>
      </c>
      <c r="W99" s="80">
        <f>IF(K99="","",IF(K99&gt;K97,1,IF(K99=K97,0.5,0)))</f>
        <v>0</v>
      </c>
      <c r="X99" s="80">
        <f>IF(L99="","",IF(L99&gt;L98,1,IF(L99=L98,0.5,0)))</f>
        <v>0</v>
      </c>
      <c r="Y99" s="80">
        <f>IF(M99="","",IF(M99&gt;M105,1,IF(M99=M105,0.5,0)))</f>
        <v>1</v>
      </c>
    </row>
    <row r="100" spans="1:25" ht="15" customHeight="1" x14ac:dyDescent="0.3">
      <c r="A100" s="1">
        <v>7</v>
      </c>
      <c r="B100" s="83" t="s">
        <v>231</v>
      </c>
      <c r="C100" s="80">
        <f>IF(ISERROR(VLOOKUP($B100,'R11'!$A$24:$C$29,3,FALSE)),IF(VLOOKUP($B100,'R11'!$B$24:$E$29,4,FALSE)="","",VLOOKUP($B100,'R11'!$B$24:$E$29,4,FALSE)),IF(VLOOKUP($B100,'R11'!$A$24:$C$29,3,FALSE)="","",VLOOKUP($B100,'R11'!$A$24:$C$29,3,FALSE)))</f>
        <v>3</v>
      </c>
      <c r="D100" s="80">
        <f>IF(ISERROR(VLOOKUP($B100,'R1'!$A$24:$C$29,3,FALSE)),IF(VLOOKUP($B100,'R1'!$B$24:$E$29,4,FALSE)="","",VLOOKUP($B100,'R1'!$B$24:$E$29,4,FALSE)),IF(VLOOKUP($B100,'R1'!$A$24:$C$29,3,FALSE)="","",VLOOKUP($B100,'R1'!$A$24:$C$29,3,FALSE)))</f>
        <v>3</v>
      </c>
      <c r="E100" s="80">
        <f>IF(ISERROR(VLOOKUP($B100,'R2'!$A$24:$C$29,3,FALSE)),IF(VLOOKUP($B100,'R2'!$B$24:$E$29,4,FALSE)="","",VLOOKUP($B100,'R2'!$B$24:$E$29,4,FALSE)),IF(VLOOKUP($B100,'R2'!$A$24:$C$29,3,FALSE)="","",VLOOKUP($B100,'R2'!$A$24:$C$29,3,FALSE)))</f>
        <v>4</v>
      </c>
      <c r="F100" s="80">
        <f>IF(ISERROR(VLOOKUP($B100,'R3'!$A$24:$C$29,3,FALSE)),IF(VLOOKUP($B100,'R3'!$B$24:$E$29,4,FALSE)="","",VLOOKUP($B100,'R3'!$B$24:$E$29,4,FALSE)),IF(VLOOKUP($B100,'R3'!$A$24:$C$29,3,FALSE)="","",VLOOKUP($B100,'R3'!$A$24:$C$29,3,FALSE)))</f>
        <v>0.5</v>
      </c>
      <c r="G100" s="80">
        <f>IF(ISERROR(VLOOKUP($B100,'R4'!$A$24:$C$29,3,FALSE)),IF(VLOOKUP($B100,'R4'!$B$24:$E$29,4,FALSE)="","",VLOOKUP($B100,'R4'!$B$24:$E$29,4,FALSE)),IF(VLOOKUP($B100,'R4'!$A$24:$C$29,3,FALSE)="","",VLOOKUP($B100,'R4'!$A$24:$C$29,3,FALSE)))</f>
        <v>0</v>
      </c>
      <c r="H100" s="80">
        <f>IF(ISERROR(VLOOKUP($B100,'R5'!$A$24:$C$29,3,FALSE)),IF(VLOOKUP($B100,'R5'!$B$24:$E$29,4,FALSE)="","",VLOOKUP($B100,'R5'!$B$24:$E$29,4,FALSE)),IF(VLOOKUP($B100,'R5'!$A$24:$C$29,3,FALSE)="","",VLOOKUP($B100,'R5'!$A$24:$C$29,3,FALSE)))</f>
        <v>0.5</v>
      </c>
      <c r="I100" s="80">
        <f>IF(ISERROR(VLOOKUP($B100,'R6'!$A$24:$C$29,3,FALSE)),IF(VLOOKUP($B100,'R6'!$B$24:$E$29,4,FALSE)="","",VLOOKUP($B100,'R6'!$B$24:$E$29,4,FALSE)),IF(VLOOKUP($B100,'R6'!$A$24:$C$29,3,FALSE)="","",VLOOKUP($B100,'R6'!$A$24:$C$29,3,FALSE)))</f>
        <v>4.5</v>
      </c>
      <c r="J100" s="80">
        <f>IF(ISERROR(VLOOKUP($B100,'R7'!$A$24:$C$29,3,FALSE)),IF(VLOOKUP($B100,'R7'!$B$24:$E$29,4,FALSE)="","",VLOOKUP($B100,'R7'!$B$24:$E$29,4,FALSE)),IF(VLOOKUP($B100,'R7'!$A$24:$C$29,3,FALSE)="","",VLOOKUP($B100,'R7'!$A$24:$C$29,3,FALSE)))</f>
        <v>2</v>
      </c>
      <c r="K100" s="80">
        <f>IF(ISERROR(VLOOKUP($B100,'R8'!$A$24:$C$29,3,FALSE)),IF(VLOOKUP($B100,'R8'!$B$24:$E$29,4,FALSE)="","",VLOOKUP($B100,'R8'!$B$24:$E$29,4,FALSE)),IF(VLOOKUP($B100,'R8'!$A$24:$C$29,3,FALSE)="","",VLOOKUP($B100,'R8'!$A$24:$C$29,3,FALSE)))</f>
        <v>1.5</v>
      </c>
      <c r="L100" s="80">
        <f>IF(ISERROR(VLOOKUP($B100,'R9'!$A$24:$C$29,3,FALSE)),IF(VLOOKUP($B100,'R9'!$B$24:$E$29,4,FALSE)="","",VLOOKUP($B100,'R9'!$B$24:$E$29,4,FALSE)),IF(VLOOKUP($B100,'R9'!$A$24:$C$29,3,FALSE)="","",VLOOKUP($B100,'R9'!$A$24:$C$29,3,FALSE)))</f>
        <v>3</v>
      </c>
      <c r="M100" s="80">
        <f>IF(ISERROR(VLOOKUP($B100,'R10'!$A$24:$C$29,3,FALSE)),IF(VLOOKUP($B100,'R10'!$B$24:$E$29,4,FALSE)="","",VLOOKUP($B100,'R10'!$B$24:$E$29,4,FALSE)),IF(VLOOKUP($B100,'R10'!$A$24:$C$29,3,FALSE)="","",VLOOKUP($B100,'R10'!$A$24:$C$29,3,FALSE)))</f>
        <v>5</v>
      </c>
      <c r="O100" s="80">
        <f>IF(C100="","",IF(C100&gt;C99,1,IF(C100=C99,0.5,0)))</f>
        <v>0.5</v>
      </c>
      <c r="P100" s="80">
        <f>IF(D100="","",IF(D100&gt;D105,1,IF(D100=D105,0.5,0)))</f>
        <v>0.5</v>
      </c>
      <c r="Q100" s="80">
        <f>IF(E100="","",IF(E100&gt;E101,1,IF(E100=E101,0.5,0)))</f>
        <v>1</v>
      </c>
      <c r="R100" s="80">
        <f>IF(F100="","",IF(F100&gt;F102,1,IF(F100=F102,0.5,0)))</f>
        <v>0</v>
      </c>
      <c r="S100" s="80">
        <f>IF(G100="","",IF(G100&gt;G103,1,IF(G100=G103,0.5,0)))</f>
        <v>0</v>
      </c>
      <c r="T100" s="80">
        <f>IF(H100="","",IF(H100&gt;H104,1,IF(H100=H104,0.5,0)))</f>
        <v>0</v>
      </c>
      <c r="U100" s="80">
        <f>IF(I100="","",IF(I100&gt;I94,1,IF(I100=I94,0.5,0)))</f>
        <v>1</v>
      </c>
      <c r="V100" s="80">
        <f>IF(J100="","",IF(J100&gt;J95,1,IF(J100=J95,0.5,0)))</f>
        <v>0</v>
      </c>
      <c r="W100" s="80">
        <f>IF(K100="","",IF(K100&gt;K96,1,IF(K100=K96,0.5,0)))</f>
        <v>0</v>
      </c>
      <c r="X100" s="80">
        <f>IF(L100="","",IF(L100&gt;L97,1,IF(L100=L97,0.5,0)))</f>
        <v>0.5</v>
      </c>
      <c r="Y100" s="80">
        <f>IF(M100="","",IF(M100&gt;M98,1,IF(M100=M98,0.5,0)))</f>
        <v>1</v>
      </c>
    </row>
    <row r="101" spans="1:25" ht="15" customHeight="1" x14ac:dyDescent="0.3">
      <c r="A101" s="1">
        <v>8</v>
      </c>
      <c r="B101" s="83" t="s">
        <v>232</v>
      </c>
      <c r="C101" s="80">
        <f>IF(ISERROR(VLOOKUP($B101,'R11'!$A$24:$C$29,3,FALSE)),IF(VLOOKUP($B101,'R11'!$B$24:$E$29,4,FALSE)="","",VLOOKUP($B101,'R11'!$B$24:$E$29,4,FALSE)),IF(VLOOKUP($B101,'R11'!$A$24:$C$29,3,FALSE)="","",VLOOKUP($B101,'R11'!$A$24:$C$29,3,FALSE)))</f>
        <v>3</v>
      </c>
      <c r="D101" s="80">
        <f>IF(ISERROR(VLOOKUP($B101,'R1'!$A$24:$C$29,3,FALSE)),IF(VLOOKUP($B101,'R1'!$B$24:$E$29,4,FALSE)="","",VLOOKUP($B101,'R1'!$B$24:$E$29,4,FALSE)),IF(VLOOKUP($B101,'R1'!$A$24:$C$29,3,FALSE)="","",VLOOKUP($B101,'R1'!$A$24:$C$29,3,FALSE)))</f>
        <v>4</v>
      </c>
      <c r="E101" s="80">
        <f>IF(ISERROR(VLOOKUP($B101,'R2'!$A$24:$C$29,3,FALSE)),IF(VLOOKUP($B101,'R2'!$B$24:$E$29,4,FALSE)="","",VLOOKUP($B101,'R2'!$B$24:$E$29,4,FALSE)),IF(VLOOKUP($B101,'R2'!$A$24:$C$29,3,FALSE)="","",VLOOKUP($B101,'R2'!$A$24:$C$29,3,FALSE)))</f>
        <v>2</v>
      </c>
      <c r="F101" s="80">
        <f>IF(ISERROR(VLOOKUP($B101,'R3'!$A$24:$C$29,3,FALSE)),IF(VLOOKUP($B101,'R3'!$B$24:$E$29,4,FALSE)="","",VLOOKUP($B101,'R3'!$B$24:$E$29,4,FALSE)),IF(VLOOKUP($B101,'R3'!$A$24:$C$29,3,FALSE)="","",VLOOKUP($B101,'R3'!$A$24:$C$29,3,FALSE)))</f>
        <v>4.5</v>
      </c>
      <c r="G101" s="80">
        <f>IF(ISERROR(VLOOKUP($B101,'R4'!$A$24:$C$29,3,FALSE)),IF(VLOOKUP($B101,'R4'!$B$24:$E$29,4,FALSE)="","",VLOOKUP($B101,'R4'!$B$24:$E$29,4,FALSE)),IF(VLOOKUP($B101,'R4'!$A$24:$C$29,3,FALSE)="","",VLOOKUP($B101,'R4'!$A$24:$C$29,3,FALSE)))</f>
        <v>2.5</v>
      </c>
      <c r="H101" s="80">
        <f>IF(ISERROR(VLOOKUP($B101,'R5'!$A$24:$C$29,3,FALSE)),IF(VLOOKUP($B101,'R5'!$B$24:$E$29,4,FALSE)="","",VLOOKUP($B101,'R5'!$B$24:$E$29,4,FALSE)),IF(VLOOKUP($B101,'R5'!$A$24:$C$29,3,FALSE)="","",VLOOKUP($B101,'R5'!$A$24:$C$29,3,FALSE)))</f>
        <v>1</v>
      </c>
      <c r="I101" s="80">
        <f>IF(ISERROR(VLOOKUP($B101,'R6'!$A$24:$C$29,3,FALSE)),IF(VLOOKUP($B101,'R6'!$B$24:$E$29,4,FALSE)="","",VLOOKUP($B101,'R6'!$B$24:$E$29,4,FALSE)),IF(VLOOKUP($B101,'R6'!$A$24:$C$29,3,FALSE)="","",VLOOKUP($B101,'R6'!$A$24:$C$29,3,FALSE)))</f>
        <v>1.5</v>
      </c>
      <c r="J101" s="80">
        <f>IF(ISERROR(VLOOKUP($B101,'R7'!$A$24:$C$29,3,FALSE)),IF(VLOOKUP($B101,'R7'!$B$24:$E$29,4,FALSE)="","",VLOOKUP($B101,'R7'!$B$24:$E$29,4,FALSE)),IF(VLOOKUP($B101,'R7'!$A$24:$C$29,3,FALSE)="","",VLOOKUP($B101,'R7'!$A$24:$C$29,3,FALSE)))</f>
        <v>2</v>
      </c>
      <c r="K101" s="80">
        <f>IF(ISERROR(VLOOKUP($B101,'R8'!$A$24:$C$29,3,FALSE)),IF(VLOOKUP($B101,'R8'!$B$24:$E$29,4,FALSE)="","",VLOOKUP($B101,'R8'!$B$24:$E$29,4,FALSE)),IF(VLOOKUP($B101,'R8'!$A$24:$C$29,3,FALSE)="","",VLOOKUP($B101,'R8'!$A$24:$C$29,3,FALSE)))</f>
        <v>5.5</v>
      </c>
      <c r="L101" s="80">
        <f>IF(ISERROR(VLOOKUP($B101,'R9'!$A$24:$C$29,3,FALSE)),IF(VLOOKUP($B101,'R9'!$B$24:$E$29,4,FALSE)="","",VLOOKUP($B101,'R9'!$B$24:$E$29,4,FALSE)),IF(VLOOKUP($B101,'R9'!$A$24:$C$29,3,FALSE)="","",VLOOKUP($B101,'R9'!$A$24:$C$29,3,FALSE)))</f>
        <v>3</v>
      </c>
      <c r="M101" s="80">
        <f>IF(ISERROR(VLOOKUP($B101,'R10'!$A$24:$C$29,3,FALSE)),IF(VLOOKUP($B101,'R10'!$B$24:$E$29,4,FALSE)="","",VLOOKUP($B101,'R10'!$B$24:$E$29,4,FALSE)),IF(VLOOKUP($B101,'R10'!$A$24:$C$29,3,FALSE)="","",VLOOKUP($B101,'R10'!$A$24:$C$29,3,FALSE)))</f>
        <v>3</v>
      </c>
      <c r="O101" s="80">
        <f>IF(C101="","",IF(C101&gt;C98,1,IF(C101=C98,0.5,0)))</f>
        <v>0.5</v>
      </c>
      <c r="P101" s="80">
        <f>IF(D101="","",IF(D101&gt;D99,1,IF(D101=D99,0.5,0)))</f>
        <v>1</v>
      </c>
      <c r="Q101" s="80">
        <f>IF(E101="","",IF(E101&gt;E100,1,IF(E101=E100,0.5,0)))</f>
        <v>0</v>
      </c>
      <c r="R101" s="80">
        <f>IF(F101="","",IF(F101&gt;F105,1,IF(F101=F105,0.5,0)))</f>
        <v>1</v>
      </c>
      <c r="S101" s="80">
        <f>IF(G101="","",IF(G101&gt;G102,1,IF(G101=G102,0.5,0)))</f>
        <v>0</v>
      </c>
      <c r="T101" s="80">
        <f>IF(H101="","",IF(H101&gt;H103,1,IF(H101=H103,0.5,0)))</f>
        <v>0</v>
      </c>
      <c r="U101" s="80">
        <f>IF(I101="","",IF(I101&gt;I104,1,IF(I101=I104,0.5,0)))</f>
        <v>0</v>
      </c>
      <c r="V101" s="80">
        <f>IF(J101="","",IF(J101&gt;J94,1,IF(J101=J94,0.5,0)))</f>
        <v>0</v>
      </c>
      <c r="W101" s="80">
        <f>IF(K101="","",IF(K101&gt;K95,1,IF(K101=K95,0.5,0)))</f>
        <v>1</v>
      </c>
      <c r="X101" s="80">
        <f>IF(L101="","",IF(L101&gt;L96,1,IF(L101=L96,0.5,0)))</f>
        <v>0.5</v>
      </c>
      <c r="Y101" s="80">
        <f>IF(M101="","",IF(M101&gt;M97,1,IF(M101=M97,0.5,0)))</f>
        <v>0.5</v>
      </c>
    </row>
    <row r="102" spans="1:25" ht="15" customHeight="1" x14ac:dyDescent="0.3">
      <c r="A102" s="1">
        <v>9</v>
      </c>
      <c r="B102" s="83" t="s">
        <v>233</v>
      </c>
      <c r="C102" s="80">
        <f>IF(ISERROR(VLOOKUP($B102,'R11'!$A$24:$C$29,3,FALSE)),IF(VLOOKUP($B102,'R11'!$B$24:$E$29,4,FALSE)="","",VLOOKUP($B102,'R11'!$B$24:$E$29,4,FALSE)),IF(VLOOKUP($B102,'R11'!$A$24:$C$29,3,FALSE)="","",VLOOKUP($B102,'R11'!$A$24:$C$29,3,FALSE)))</f>
        <v>2.5</v>
      </c>
      <c r="D102" s="80">
        <f>IF(ISERROR(VLOOKUP($B102,'R1'!$A$24:$C$29,3,FALSE)),IF(VLOOKUP($B102,'R1'!$B$24:$E$29,4,FALSE)="","",VLOOKUP($B102,'R1'!$B$24:$E$29,4,FALSE)),IF(VLOOKUP($B102,'R1'!$A$24:$C$29,3,FALSE)="","",VLOOKUP($B102,'R1'!$A$24:$C$29,3,FALSE)))</f>
        <v>2</v>
      </c>
      <c r="E102" s="80">
        <f>IF(ISERROR(VLOOKUP($B102,'R2'!$A$24:$C$29,3,FALSE)),IF(VLOOKUP($B102,'R2'!$B$24:$E$29,4,FALSE)="","",VLOOKUP($B102,'R2'!$B$24:$E$29,4,FALSE)),IF(VLOOKUP($B102,'R2'!$A$24:$C$29,3,FALSE)="","",VLOOKUP($B102,'R2'!$A$24:$C$29,3,FALSE)))</f>
        <v>4</v>
      </c>
      <c r="F102" s="80">
        <f>IF(ISERROR(VLOOKUP($B102,'R3'!$A$24:$C$29,3,FALSE)),IF(VLOOKUP($B102,'R3'!$B$24:$E$29,4,FALSE)="","",VLOOKUP($B102,'R3'!$B$24:$E$29,4,FALSE)),IF(VLOOKUP($B102,'R3'!$A$24:$C$29,3,FALSE)="","",VLOOKUP($B102,'R3'!$A$24:$C$29,3,FALSE)))</f>
        <v>5.5</v>
      </c>
      <c r="G102" s="80">
        <f>IF(ISERROR(VLOOKUP($B102,'R4'!$A$24:$C$29,3,FALSE)),IF(VLOOKUP($B102,'R4'!$B$24:$E$29,4,FALSE)="","",VLOOKUP($B102,'R4'!$B$24:$E$29,4,FALSE)),IF(VLOOKUP($B102,'R4'!$A$24:$C$29,3,FALSE)="","",VLOOKUP($B102,'R4'!$A$24:$C$29,3,FALSE)))</f>
        <v>3.5</v>
      </c>
      <c r="H102" s="80">
        <f>IF(ISERROR(VLOOKUP($B102,'R5'!$A$24:$C$29,3,FALSE)),IF(VLOOKUP($B102,'R5'!$B$24:$E$29,4,FALSE)="","",VLOOKUP($B102,'R5'!$B$24:$E$29,4,FALSE)),IF(VLOOKUP($B102,'R5'!$A$24:$C$29,3,FALSE)="","",VLOOKUP($B102,'R5'!$A$24:$C$29,3,FALSE)))</f>
        <v>2</v>
      </c>
      <c r="I102" s="80">
        <f>IF(ISERROR(VLOOKUP($B102,'R6'!$A$24:$C$29,3,FALSE)),IF(VLOOKUP($B102,'R6'!$B$24:$E$29,4,FALSE)="","",VLOOKUP($B102,'R6'!$B$24:$E$29,4,FALSE)),IF(VLOOKUP($B102,'R6'!$A$24:$C$29,3,FALSE)="","",VLOOKUP($B102,'R6'!$A$24:$C$29,3,FALSE)))</f>
        <v>1.5</v>
      </c>
      <c r="J102" s="80">
        <f>IF(ISERROR(VLOOKUP($B102,'R7'!$A$24:$C$29,3,FALSE)),IF(VLOOKUP($B102,'R7'!$B$24:$E$29,4,FALSE)="","",VLOOKUP($B102,'R7'!$B$24:$E$29,4,FALSE)),IF(VLOOKUP($B102,'R7'!$A$24:$C$29,3,FALSE)="","",VLOOKUP($B102,'R7'!$A$24:$C$29,3,FALSE)))</f>
        <v>4</v>
      </c>
      <c r="K102" s="80">
        <f>IF(ISERROR(VLOOKUP($B102,'R8'!$A$24:$C$29,3,FALSE)),IF(VLOOKUP($B102,'R8'!$B$24:$E$29,4,FALSE)="","",VLOOKUP($B102,'R8'!$B$24:$E$29,4,FALSE)),IF(VLOOKUP($B102,'R8'!$A$24:$C$29,3,FALSE)="","",VLOOKUP($B102,'R8'!$A$24:$C$29,3,FALSE)))</f>
        <v>4</v>
      </c>
      <c r="L102" s="80">
        <f>IF(ISERROR(VLOOKUP($B102,'R9'!$A$24:$C$29,3,FALSE)),IF(VLOOKUP($B102,'R9'!$B$24:$E$29,4,FALSE)="","",VLOOKUP($B102,'R9'!$B$24:$E$29,4,FALSE)),IF(VLOOKUP($B102,'R9'!$A$24:$C$29,3,FALSE)="","",VLOOKUP($B102,'R9'!$A$24:$C$29,3,FALSE)))</f>
        <v>3.5</v>
      </c>
      <c r="M102" s="80">
        <f>IF(ISERROR(VLOOKUP($B102,'R10'!$A$24:$C$29,3,FALSE)),IF(VLOOKUP($B102,'R10'!$B$24:$E$29,4,FALSE)="","",VLOOKUP($B102,'R10'!$B$24:$E$29,4,FALSE)),IF(VLOOKUP($B102,'R10'!$A$24:$C$29,3,FALSE)="","",VLOOKUP($B102,'R10'!$A$24:$C$29,3,FALSE)))</f>
        <v>1.5</v>
      </c>
      <c r="O102" s="80">
        <f>IF(C102="","",IF(C102&gt;C97,1,IF(C102=C97,0.5,0)))</f>
        <v>0</v>
      </c>
      <c r="P102" s="80">
        <f>IF(D102="","",IF(D102&gt;D98,1,IF(D102=D98,0.5,0)))</f>
        <v>0</v>
      </c>
      <c r="Q102" s="80">
        <f>IF(E102="","",IF(E102&gt;E99,1,IF(E102=E99,0.5,0)))</f>
        <v>1</v>
      </c>
      <c r="R102" s="80">
        <f>IF(F102="","",IF(F102&gt;F100,1,IF(F102=F100,0.5,0)))</f>
        <v>1</v>
      </c>
      <c r="S102" s="80">
        <f>IF(G102="","",IF(G102&gt;G101,1,IF(G102=G101,0.5,0)))</f>
        <v>1</v>
      </c>
      <c r="T102" s="80">
        <f>IF(H102="","",IF(H102&gt;H105,1,IF(H102=H105,0.5,0)))</f>
        <v>0</v>
      </c>
      <c r="U102" s="80">
        <f>IF(I102="","",IF(I102&gt;I103,1,IF(I102=I103,0.5,0)))</f>
        <v>0</v>
      </c>
      <c r="V102" s="80">
        <f>IF(J102="","",IF(J102&gt;J104,1,IF(J102=J104,0.5,0)))</f>
        <v>1</v>
      </c>
      <c r="W102" s="80">
        <f>IF(K102="","",IF(K102&gt;K94,1,IF(K102=K94,0.5,0)))</f>
        <v>1</v>
      </c>
      <c r="X102" s="80">
        <f>IF(L102="","",IF(L102&gt;L95,1,IF(L102=L95,0.5,0)))</f>
        <v>1</v>
      </c>
      <c r="Y102" s="80">
        <f>IF(M102="","",IF(M102&gt;M96,1,IF(M102=M96,0.5,0)))</f>
        <v>0</v>
      </c>
    </row>
    <row r="103" spans="1:25" ht="15" customHeight="1" x14ac:dyDescent="0.3">
      <c r="A103" s="1">
        <v>10</v>
      </c>
      <c r="B103" s="83" t="s">
        <v>79</v>
      </c>
      <c r="C103" s="80">
        <f>IF(ISERROR(VLOOKUP($B103,'R11'!$A$24:$C$29,3,FALSE)),IF(VLOOKUP($B103,'R11'!$B$24:$E$29,4,FALSE)="","",VLOOKUP($B103,'R11'!$B$24:$E$29,4,FALSE)),IF(VLOOKUP($B103,'R11'!$A$24:$C$29,3,FALSE)="","",VLOOKUP($B103,'R11'!$A$24:$C$29,3,FALSE)))</f>
        <v>3.5</v>
      </c>
      <c r="D103" s="80">
        <f>IF(ISERROR(VLOOKUP($B103,'R1'!$A$24:$C$29,3,FALSE)),IF(VLOOKUP($B103,'R1'!$B$24:$E$29,4,FALSE)="","",VLOOKUP($B103,'R1'!$B$24:$E$29,4,FALSE)),IF(VLOOKUP($B103,'R1'!$A$24:$C$29,3,FALSE)="","",VLOOKUP($B103,'R1'!$A$24:$C$29,3,FALSE)))</f>
        <v>4</v>
      </c>
      <c r="E103" s="80">
        <f>IF(ISERROR(VLOOKUP($B103,'R2'!$A$24:$C$29,3,FALSE)),IF(VLOOKUP($B103,'R2'!$B$24:$E$29,4,FALSE)="","",VLOOKUP($B103,'R2'!$B$24:$E$29,4,FALSE)),IF(VLOOKUP($B103,'R2'!$A$24:$C$29,3,FALSE)="","",VLOOKUP($B103,'R2'!$A$24:$C$29,3,FALSE)))</f>
        <v>3</v>
      </c>
      <c r="F103" s="80">
        <f>IF(ISERROR(VLOOKUP($B103,'R3'!$A$24:$C$29,3,FALSE)),IF(VLOOKUP($B103,'R3'!$B$24:$E$29,4,FALSE)="","",VLOOKUP($B103,'R3'!$B$24:$E$29,4,FALSE)),IF(VLOOKUP($B103,'R3'!$A$24:$C$29,3,FALSE)="","",VLOOKUP($B103,'R3'!$A$24:$C$29,3,FALSE)))</f>
        <v>4.5</v>
      </c>
      <c r="G103" s="80">
        <f>IF(ISERROR(VLOOKUP($B103,'R4'!$A$24:$C$29,3,FALSE)),IF(VLOOKUP($B103,'R4'!$B$24:$E$29,4,FALSE)="","",VLOOKUP($B103,'R4'!$B$24:$E$29,4,FALSE)),IF(VLOOKUP($B103,'R4'!$A$24:$C$29,3,FALSE)="","",VLOOKUP($B103,'R4'!$A$24:$C$29,3,FALSE)))</f>
        <v>6</v>
      </c>
      <c r="H103" s="80">
        <f>IF(ISERROR(VLOOKUP($B103,'R5'!$A$24:$C$29,3,FALSE)),IF(VLOOKUP($B103,'R5'!$B$24:$E$29,4,FALSE)="","",VLOOKUP($B103,'R5'!$B$24:$E$29,4,FALSE)),IF(VLOOKUP($B103,'R5'!$A$24:$C$29,3,FALSE)="","",VLOOKUP($B103,'R5'!$A$24:$C$29,3,FALSE)))</f>
        <v>5</v>
      </c>
      <c r="I103" s="80">
        <f>IF(ISERROR(VLOOKUP($B103,'R6'!$A$24:$C$29,3,FALSE)),IF(VLOOKUP($B103,'R6'!$B$24:$E$29,4,FALSE)="","",VLOOKUP($B103,'R6'!$B$24:$E$29,4,FALSE)),IF(VLOOKUP($B103,'R6'!$A$24:$C$29,3,FALSE)="","",VLOOKUP($B103,'R6'!$A$24:$C$29,3,FALSE)))</f>
        <v>4.5</v>
      </c>
      <c r="J103" s="80">
        <f>IF(ISERROR(VLOOKUP($B103,'R7'!$A$24:$C$29,3,FALSE)),IF(VLOOKUP($B103,'R7'!$B$24:$E$29,4,FALSE)="","",VLOOKUP($B103,'R7'!$B$24:$E$29,4,FALSE)),IF(VLOOKUP($B103,'R7'!$A$24:$C$29,3,FALSE)="","",VLOOKUP($B103,'R7'!$A$24:$C$29,3,FALSE)))</f>
        <v>4.5</v>
      </c>
      <c r="K103" s="80">
        <f>IF(ISERROR(VLOOKUP($B103,'R8'!$A$24:$C$29,3,FALSE)),IF(VLOOKUP($B103,'R8'!$B$24:$E$29,4,FALSE)="","",VLOOKUP($B103,'R8'!$B$24:$E$29,4,FALSE)),IF(VLOOKUP($B103,'R8'!$A$24:$C$29,3,FALSE)="","",VLOOKUP($B103,'R8'!$A$24:$C$29,3,FALSE)))</f>
        <v>4</v>
      </c>
      <c r="L103" s="80">
        <f>IF(ISERROR(VLOOKUP($B103,'R9'!$A$24:$C$29,3,FALSE)),IF(VLOOKUP($B103,'R9'!$B$24:$E$29,4,FALSE)="","",VLOOKUP($B103,'R9'!$B$24:$E$29,4,FALSE)),IF(VLOOKUP($B103,'R9'!$A$24:$C$29,3,FALSE)="","",VLOOKUP($B103,'R9'!$A$24:$C$29,3,FALSE)))</f>
        <v>4.5</v>
      </c>
      <c r="M103" s="80">
        <f>IF(ISERROR(VLOOKUP($B103,'R10'!$A$24:$C$29,3,FALSE)),IF(VLOOKUP($B103,'R10'!$B$24:$E$29,4,FALSE)="","",VLOOKUP($B103,'R10'!$B$24:$E$29,4,FALSE)),IF(VLOOKUP($B103,'R10'!$A$24:$C$29,3,FALSE)="","",VLOOKUP($B103,'R10'!$A$24:$C$29,3,FALSE)))</f>
        <v>4.5</v>
      </c>
      <c r="O103" s="80">
        <f>IF(C103="","",IF(C103&gt;C96,1,IF(C103=C96,0.5,0)))</f>
        <v>1</v>
      </c>
      <c r="P103" s="80">
        <f>IF(D103="","",IF(D103&gt;D97,1,IF(D103=D97,0.5,0)))</f>
        <v>1</v>
      </c>
      <c r="Q103" s="80">
        <f>IF(E103="","",IF(E103&gt;E98,1,IF(E103=E98,0.5,0)))</f>
        <v>0.5</v>
      </c>
      <c r="R103" s="80">
        <f>IF(F103="","",IF(F103&gt;F99,1,IF(F103=F99,0.5,0)))</f>
        <v>1</v>
      </c>
      <c r="S103" s="80">
        <f>IF(G103="","",IF(G103&gt;G100,1,IF(G103=G100,0.5,0)))</f>
        <v>1</v>
      </c>
      <c r="T103" s="80">
        <f>IF(H103="","",IF(H103&gt;H101,1,IF(H103=H101,0.5,0)))</f>
        <v>1</v>
      </c>
      <c r="U103" s="80">
        <f>IF(I103="","",IF(I103&gt;I102,1,IF(I103=I102,0.5,0)))</f>
        <v>1</v>
      </c>
      <c r="V103" s="80">
        <f>IF(J103="","",IF(J103&gt;J105,1,IF(J103=J105,0.5,0)))</f>
        <v>1</v>
      </c>
      <c r="W103" s="80">
        <f>IF(K103="","",IF(K103&gt;K104,1,IF(K103=K104,0.5,0)))</f>
        <v>1</v>
      </c>
      <c r="X103" s="80">
        <f>IF(L103="","",IF(L103&gt;L94,1,IF(L103=L94,0.5,0)))</f>
        <v>1</v>
      </c>
      <c r="Y103" s="80">
        <f>IF(M103="","",IF(M103&gt;M95,1,IF(M103=M95,0.5,0)))</f>
        <v>1</v>
      </c>
    </row>
    <row r="104" spans="1:25" ht="15" customHeight="1" x14ac:dyDescent="0.3">
      <c r="A104" s="1">
        <v>11</v>
      </c>
      <c r="B104" s="83" t="s">
        <v>234</v>
      </c>
      <c r="C104" s="80">
        <f>IF(ISERROR(VLOOKUP($B104,'R11'!$A$24:$C$29,3,FALSE)),IF(VLOOKUP($B104,'R11'!$B$24:$E$29,4,FALSE)="","",VLOOKUP($B104,'R11'!$B$24:$E$29,4,FALSE)),IF(VLOOKUP($B104,'R11'!$A$24:$C$29,3,FALSE)="","",VLOOKUP($B104,'R11'!$A$24:$C$29,3,FALSE)))</f>
        <v>3</v>
      </c>
      <c r="D104" s="80">
        <f>IF(ISERROR(VLOOKUP($B104,'R1'!$A$24:$C$29,3,FALSE)),IF(VLOOKUP($B104,'R1'!$B$24:$E$29,4,FALSE)="","",VLOOKUP($B104,'R1'!$B$24:$E$29,4,FALSE)),IF(VLOOKUP($B104,'R1'!$A$24:$C$29,3,FALSE)="","",VLOOKUP($B104,'R1'!$A$24:$C$29,3,FALSE)))</f>
        <v>3.5</v>
      </c>
      <c r="E104" s="80">
        <f>IF(ISERROR(VLOOKUP($B104,'R2'!$A$24:$C$29,3,FALSE)),IF(VLOOKUP($B104,'R2'!$B$24:$E$29,4,FALSE)="","",VLOOKUP($B104,'R2'!$B$24:$E$29,4,FALSE)),IF(VLOOKUP($B104,'R2'!$A$24:$C$29,3,FALSE)="","",VLOOKUP($B104,'R2'!$A$24:$C$29,3,FALSE)))</f>
        <v>1</v>
      </c>
      <c r="F104" s="80">
        <f>IF(ISERROR(VLOOKUP($B104,'R3'!$A$24:$C$29,3,FALSE)),IF(VLOOKUP($B104,'R3'!$B$24:$E$29,4,FALSE)="","",VLOOKUP($B104,'R3'!$B$24:$E$29,4,FALSE)),IF(VLOOKUP($B104,'R3'!$A$24:$C$29,3,FALSE)="","",VLOOKUP($B104,'R3'!$A$24:$C$29,3,FALSE)))</f>
        <v>1.5</v>
      </c>
      <c r="G104" s="80">
        <f>IF(ISERROR(VLOOKUP($B104,'R4'!$A$24:$C$29,3,FALSE)),IF(VLOOKUP($B104,'R4'!$B$24:$E$29,4,FALSE)="","",VLOOKUP($B104,'R4'!$B$24:$E$29,4,FALSE)),IF(VLOOKUP($B104,'R4'!$A$24:$C$29,3,FALSE)="","",VLOOKUP($B104,'R4'!$A$24:$C$29,3,FALSE)))</f>
        <v>3.5</v>
      </c>
      <c r="H104" s="80">
        <f>IF(ISERROR(VLOOKUP($B104,'R5'!$A$24:$C$29,3,FALSE)),IF(VLOOKUP($B104,'R5'!$B$24:$E$29,4,FALSE)="","",VLOOKUP($B104,'R5'!$B$24:$E$29,4,FALSE)),IF(VLOOKUP($B104,'R5'!$A$24:$C$29,3,FALSE)="","",VLOOKUP($B104,'R5'!$A$24:$C$29,3,FALSE)))</f>
        <v>5.5</v>
      </c>
      <c r="I104" s="80">
        <f>IF(ISERROR(VLOOKUP($B104,'R6'!$A$24:$C$29,3,FALSE)),IF(VLOOKUP($B104,'R6'!$B$24:$E$29,4,FALSE)="","",VLOOKUP($B104,'R6'!$B$24:$E$29,4,FALSE)),IF(VLOOKUP($B104,'R6'!$A$24:$C$29,3,FALSE)="","",VLOOKUP($B104,'R6'!$A$24:$C$29,3,FALSE)))</f>
        <v>4.5</v>
      </c>
      <c r="J104" s="80">
        <f>IF(ISERROR(VLOOKUP($B104,'R7'!$A$24:$C$29,3,FALSE)),IF(VLOOKUP($B104,'R7'!$B$24:$E$29,4,FALSE)="","",VLOOKUP($B104,'R7'!$B$24:$E$29,4,FALSE)),IF(VLOOKUP($B104,'R7'!$A$24:$C$29,3,FALSE)="","",VLOOKUP($B104,'R7'!$A$24:$C$29,3,FALSE)))</f>
        <v>2</v>
      </c>
      <c r="K104" s="80">
        <f>IF(ISERROR(VLOOKUP($B104,'R8'!$A$24:$C$29,3,FALSE)),IF(VLOOKUP($B104,'R8'!$B$24:$E$29,4,FALSE)="","",VLOOKUP($B104,'R8'!$B$24:$E$29,4,FALSE)),IF(VLOOKUP($B104,'R8'!$A$24:$C$29,3,FALSE)="","",VLOOKUP($B104,'R8'!$A$24:$C$29,3,FALSE)))</f>
        <v>2</v>
      </c>
      <c r="L104" s="80">
        <f>IF(ISERROR(VLOOKUP($B104,'R9'!$A$24:$C$29,3,FALSE)),IF(VLOOKUP($B104,'R9'!$B$24:$E$29,4,FALSE)="","",VLOOKUP($B104,'R9'!$B$24:$E$29,4,FALSE)),IF(VLOOKUP($B104,'R9'!$A$24:$C$29,3,FALSE)="","",VLOOKUP($B104,'R9'!$A$24:$C$29,3,FALSE)))</f>
        <v>4</v>
      </c>
      <c r="M104" s="80">
        <f>IF(ISERROR(VLOOKUP($B104,'R10'!$A$24:$C$29,3,FALSE)),IF(VLOOKUP($B104,'R10'!$B$24:$E$29,4,FALSE)="","",VLOOKUP($B104,'R10'!$B$24:$E$29,4,FALSE)),IF(VLOOKUP($B104,'R10'!$A$24:$C$29,3,FALSE)="","",VLOOKUP($B104,'R10'!$A$24:$C$29,3,FALSE)))</f>
        <v>2</v>
      </c>
      <c r="O104" s="80">
        <f>IF(C104="","",IF(C104&gt;C95,1,IF(C104=C95,0.5,0)))</f>
        <v>0.5</v>
      </c>
      <c r="P104" s="80">
        <f>IF(D104="","",IF(D104&gt;D96,1,IF(D104=D96,0.5,0)))</f>
        <v>1</v>
      </c>
      <c r="Q104" s="80">
        <f>IF(E104="","",IF(E104&gt;E97,1,IF(E104=E97,0.5,0)))</f>
        <v>0</v>
      </c>
      <c r="R104" s="80">
        <f>IF(F104="","",IF(F104&gt;F98,1,IF(F104=F98,0.5,0)))</f>
        <v>0</v>
      </c>
      <c r="S104" s="80">
        <f>IF(G104="","",IF(G104&gt;G99,1,IF(G104=G99,0.5,0)))</f>
        <v>1</v>
      </c>
      <c r="T104" s="80">
        <f>IF(H104="","",IF(H104&gt;H100,1,IF(H104=H100,0.5,0)))</f>
        <v>1</v>
      </c>
      <c r="U104" s="80">
        <f>IF(I104="","",IF(I104&gt;I101,1,IF(I104=I101,0.5,0)))</f>
        <v>1</v>
      </c>
      <c r="V104" s="80">
        <f>IF(J104="","",IF(J104&gt;J102,1,IF(J104=J102,0.5,0)))</f>
        <v>0</v>
      </c>
      <c r="W104" s="80">
        <f>IF(K104="","",IF(K104&gt;K103,1,IF(K104=K103,0.5,0)))</f>
        <v>0</v>
      </c>
      <c r="X104" s="80">
        <f>IF(L104="","",IF(L104&gt;L105,1,IF(L104=L105,0.5,0)))</f>
        <v>1</v>
      </c>
      <c r="Y104" s="80">
        <f>IF(M104="","",IF(M104&gt;M94,1,IF(M104=M94,0.5,0)))</f>
        <v>0</v>
      </c>
    </row>
    <row r="105" spans="1:25" ht="15" customHeight="1" x14ac:dyDescent="0.3">
      <c r="A105" s="1">
        <v>12</v>
      </c>
      <c r="B105" s="83" t="s">
        <v>235</v>
      </c>
      <c r="C105" s="80">
        <f>IF(ISERROR(VLOOKUP($B105,'R11'!$A$24:$C$29,3,FALSE)),IF(VLOOKUP($B105,'R11'!$B$24:$E$29,4,FALSE)="","",VLOOKUP($B105,'R11'!$B$24:$E$29,4,FALSE)),IF(VLOOKUP($B105,'R11'!$A$24:$C$29,3,FALSE)="","",VLOOKUP($B105,'R11'!$A$24:$C$29,3,FALSE)))</f>
        <v>4.5</v>
      </c>
      <c r="D105" s="80">
        <f>IF(ISERROR(VLOOKUP($B105,'R1'!$A$24:$C$29,3,FALSE)),IF(VLOOKUP($B105,'R1'!$B$24:$E$29,4,FALSE)="","",VLOOKUP($B105,'R1'!$B$24:$E$29,4,FALSE)),IF(VLOOKUP($B105,'R1'!$A$24:$C$29,3,FALSE)="","",VLOOKUP($B105,'R1'!$A$24:$C$29,3,FALSE)))</f>
        <v>3</v>
      </c>
      <c r="E105" s="80">
        <f>IF(ISERROR(VLOOKUP($B105,'R2'!$A$24:$C$29,3,FALSE)),IF(VLOOKUP($B105,'R2'!$B$24:$E$29,4,FALSE)="","",VLOOKUP($B105,'R2'!$B$24:$E$29,4,FALSE)),IF(VLOOKUP($B105,'R2'!$A$24:$C$29,3,FALSE)="","",VLOOKUP($B105,'R2'!$A$24:$C$29,3,FALSE)))</f>
        <v>2</v>
      </c>
      <c r="F105" s="80">
        <f>IF(ISERROR(VLOOKUP($B105,'R3'!$A$24:$C$29,3,FALSE)),IF(VLOOKUP($B105,'R3'!$B$24:$E$29,4,FALSE)="","",VLOOKUP($B105,'R3'!$B$24:$E$29,4,FALSE)),IF(VLOOKUP($B105,'R3'!$A$24:$C$29,3,FALSE)="","",VLOOKUP($B105,'R3'!$A$24:$C$29,3,FALSE)))</f>
        <v>1.5</v>
      </c>
      <c r="G105" s="80">
        <f>IF(ISERROR(VLOOKUP($B105,'R4'!$A$24:$C$29,3,FALSE)),IF(VLOOKUP($B105,'R4'!$B$24:$E$29,4,FALSE)="","",VLOOKUP($B105,'R4'!$B$24:$E$29,4,FALSE)),IF(VLOOKUP($B105,'R4'!$A$24:$C$29,3,FALSE)="","",VLOOKUP($B105,'R4'!$A$24:$C$29,3,FALSE)))</f>
        <v>3</v>
      </c>
      <c r="H105" s="80">
        <f>IF(ISERROR(VLOOKUP($B105,'R5'!$A$24:$C$29,3,FALSE)),IF(VLOOKUP($B105,'R5'!$B$24:$E$29,4,FALSE)="","",VLOOKUP($B105,'R5'!$B$24:$E$29,4,FALSE)),IF(VLOOKUP($B105,'R5'!$A$24:$C$29,3,FALSE)="","",VLOOKUP($B105,'R5'!$A$24:$C$29,3,FALSE)))</f>
        <v>4</v>
      </c>
      <c r="I105" s="80">
        <f>IF(ISERROR(VLOOKUP($B105,'R6'!$A$24:$C$29,3,FALSE)),IF(VLOOKUP($B105,'R6'!$B$24:$E$29,4,FALSE)="","",VLOOKUP($B105,'R6'!$B$24:$E$29,4,FALSE)),IF(VLOOKUP($B105,'R6'!$A$24:$C$29,3,FALSE)="","",VLOOKUP($B105,'R6'!$A$24:$C$29,3,FALSE)))</f>
        <v>3</v>
      </c>
      <c r="J105" s="80">
        <f>IF(ISERROR(VLOOKUP($B105,'R7'!$A$24:$C$29,3,FALSE)),IF(VLOOKUP($B105,'R7'!$B$24:$E$29,4,FALSE)="","",VLOOKUP($B105,'R7'!$B$24:$E$29,4,FALSE)),IF(VLOOKUP($B105,'R7'!$A$24:$C$29,3,FALSE)="","",VLOOKUP($B105,'R7'!$A$24:$C$29,3,FALSE)))</f>
        <v>1.5</v>
      </c>
      <c r="K105" s="80">
        <f>IF(ISERROR(VLOOKUP($B105,'R8'!$A$24:$C$29,3,FALSE)),IF(VLOOKUP($B105,'R8'!$B$24:$E$29,4,FALSE)="","",VLOOKUP($B105,'R8'!$B$24:$E$29,4,FALSE)),IF(VLOOKUP($B105,'R8'!$A$24:$C$29,3,FALSE)="","",VLOOKUP($B105,'R8'!$A$24:$C$29,3,FALSE)))</f>
        <v>2</v>
      </c>
      <c r="L105" s="80">
        <f>IF(ISERROR(VLOOKUP($B105,'R9'!$A$24:$C$29,3,FALSE)),IF(VLOOKUP($B105,'R9'!$B$24:$E$29,4,FALSE)="","",VLOOKUP($B105,'R9'!$B$24:$E$29,4,FALSE)),IF(VLOOKUP($B105,'R9'!$A$24:$C$29,3,FALSE)="","",VLOOKUP($B105,'R9'!$A$24:$C$29,3,FALSE)))</f>
        <v>2</v>
      </c>
      <c r="M105" s="80">
        <f>IF(ISERROR(VLOOKUP($B105,'R10'!$A$24:$C$29,3,FALSE)),IF(VLOOKUP($B105,'R10'!$B$24:$E$29,4,FALSE)="","",VLOOKUP($B105,'R10'!$B$24:$E$29,4,FALSE)),IF(VLOOKUP($B105,'R10'!$A$24:$C$29,3,FALSE)="","",VLOOKUP($B105,'R10'!$A$24:$C$29,3,FALSE)))</f>
        <v>2.5</v>
      </c>
      <c r="O105" s="80">
        <f>IF(C105="","",IF(C105&gt;C94,1,IF(C105=C94,0.5,0)))</f>
        <v>1</v>
      </c>
      <c r="P105" s="80">
        <f>IF(D105="","",IF(D105&gt;D100,1,IF(D105=D100,0.5,0)))</f>
        <v>0.5</v>
      </c>
      <c r="Q105" s="80">
        <f>IF(E105="","",IF(E105&gt;E95,1,IF(E105=E95,0.5,0)))</f>
        <v>0</v>
      </c>
      <c r="R105" s="80">
        <f>IF(F105="","",IF(F105&gt;F101,1,IF(F105=F101,0.5,0)))</f>
        <v>0</v>
      </c>
      <c r="S105" s="80">
        <f>IF(G105="","",IF(G105&gt;G96,1,IF(G105=G96,0.5,0)))</f>
        <v>0.5</v>
      </c>
      <c r="T105" s="80">
        <f>IF(H105="","",IF(H105&gt;H102,1,IF(H105=H102,0.5,0)))</f>
        <v>1</v>
      </c>
      <c r="U105" s="80">
        <f>IF(I105="","",IF(I105&gt;I97,1,IF(I105=I97,0.5,0)))</f>
        <v>0.5</v>
      </c>
      <c r="V105" s="80">
        <f>IF(J105="","",IF(J105&gt;J103,1,IF(J105=J103,0.5,0)))</f>
        <v>0</v>
      </c>
      <c r="W105" s="80">
        <f>IF(K105="","",IF(K105&gt;K98,1,IF(K105=K98,0.5,0)))</f>
        <v>0</v>
      </c>
      <c r="X105" s="80">
        <f>IF(L105="","",IF(L105&gt;L104,1,IF(L105=L104,0.5,0)))</f>
        <v>0</v>
      </c>
      <c r="Y105" s="80">
        <f>IF(M105="","",IF(M105&gt;M99,1,IF(M105=M99,0.5,0)))</f>
        <v>0</v>
      </c>
    </row>
    <row r="106" spans="1:25" ht="15" customHeight="1" x14ac:dyDescent="0.3">
      <c r="A106" s="1"/>
      <c r="B106" s="88" t="s">
        <v>59</v>
      </c>
    </row>
    <row r="107" spans="1:25" ht="15" customHeight="1" x14ac:dyDescent="0.3">
      <c r="A107" s="1"/>
      <c r="B107" s="87" t="s">
        <v>7</v>
      </c>
    </row>
    <row r="108" spans="1:25" ht="15" customHeight="1" x14ac:dyDescent="0.3">
      <c r="A108" s="1"/>
      <c r="B108" s="87"/>
    </row>
    <row r="109" spans="1:25" ht="15" customHeight="1" x14ac:dyDescent="0.3">
      <c r="A109" s="1">
        <v>1</v>
      </c>
      <c r="B109" s="83" t="s">
        <v>236</v>
      </c>
      <c r="C109" s="80">
        <f>IF(ISERROR(VLOOKUP($B109,'R11'!$G$24:$I$29,3,FALSE)),IF(VLOOKUP($B109,'R11'!$H$24:$K$29,4,FALSE)="","",VLOOKUP($B109,'R11'!$H$24:$K$29,4,FALSE)),IF(VLOOKUP($B109,'R11'!$G$24:$I$29,3,FALSE)="","",VLOOKUP($B109,'R11'!$G$24:$I$29,3,FALSE)))</f>
        <v>4</v>
      </c>
      <c r="D109" s="80">
        <f>IF(ISERROR(VLOOKUP($B109,'R1'!$G$24:$I$29,3,FALSE)),IF(VLOOKUP($B109,'R1'!$H$24:$K$29,4,FALSE)="","",VLOOKUP($B109,'R1'!$H$24:$K$29,4,FALSE)),IF(VLOOKUP($B109,'R1'!$G$24:$I$29,3,FALSE)="","",VLOOKUP($B109,'R1'!$G$24:$I$29,3,FALSE)))</f>
        <v>2</v>
      </c>
      <c r="E109" s="80">
        <f>IF(ISERROR(VLOOKUP($B109,'R2'!$G$24:$I$29,3,FALSE)),IF(VLOOKUP($B109,'R2'!$H$24:$K$29,4,FALSE)="","",VLOOKUP($B109,'R2'!$H$24:$K$29,4,FALSE)),IF(VLOOKUP($B109,'R2'!$G$24:$I$29,3,FALSE)="","",VLOOKUP($B109,'R2'!$G$24:$I$29,3,FALSE)))</f>
        <v>0.5</v>
      </c>
      <c r="F109" s="80">
        <f>IF(ISERROR(VLOOKUP($B109,'R3'!$G$24:$I$29,3,FALSE)),IF(VLOOKUP($B109,'R3'!$H$24:$K$29,4,FALSE)="","",VLOOKUP($B109,'R3'!$H$24:$K$29,4,FALSE)),IF(VLOOKUP($B109,'R3'!$G$24:$I$29,3,FALSE)="","",VLOOKUP($B109,'R3'!$G$24:$I$29,3,FALSE)))</f>
        <v>2</v>
      </c>
      <c r="G109" s="80">
        <f>IF(ISERROR(VLOOKUP($B109,'R4'!$G$24:$I$29,3,FALSE)),IF(VLOOKUP($B109,'R4'!$H$24:$K$29,4,FALSE)="","",VLOOKUP($B109,'R4'!$H$24:$K$29,4,FALSE)),IF(VLOOKUP($B109,'R4'!$G$24:$I$29,3,FALSE)="","",VLOOKUP($B109,'R4'!$G$24:$I$29,3,FALSE)))</f>
        <v>2</v>
      </c>
      <c r="H109" s="80">
        <f>IF(ISERROR(VLOOKUP($B109,'R5'!$G$24:$I$29,3,FALSE)),IF(VLOOKUP($B109,'R5'!$H$24:$K$29,4,FALSE)="","",VLOOKUP($B109,'R5'!$H$24:$K$29,4,FALSE)),IF(VLOOKUP($B109,'R5'!$G$24:$I$29,3,FALSE)="","",VLOOKUP($B109,'R5'!$G$24:$I$29,3,FALSE)))</f>
        <v>3</v>
      </c>
      <c r="I109" s="80">
        <f>IF(ISERROR(VLOOKUP($B109,'R6'!$G$24:$I$29,3,FALSE)),IF(VLOOKUP($B109,'R6'!$H$24:$K$29,4,FALSE)="","",VLOOKUP($B109,'R6'!$H$24:$K$29,4,FALSE)),IF(VLOOKUP($B109,'R6'!$G$24:$I$29,3,FALSE)="","",VLOOKUP($B109,'R6'!$G$24:$I$29,3,FALSE)))</f>
        <v>1.5</v>
      </c>
      <c r="J109" s="80">
        <f>IF(ISERROR(VLOOKUP($B109,'R7'!$G$24:$I$29,3,FALSE)),IF(VLOOKUP($B109,'R7'!$H$24:$K$29,4,FALSE)="","",VLOOKUP($B109,'R7'!$H$24:$K$29,4,FALSE)),IF(VLOOKUP($B109,'R7'!$G$24:$I$29,3,FALSE)="","",VLOOKUP($B109,'R7'!$G$24:$I$29,3,FALSE)))</f>
        <v>0.5</v>
      </c>
      <c r="K109" s="80">
        <f>IF(ISERROR(VLOOKUP($B109,'R8'!$G$24:$I$29,3,FALSE)),IF(VLOOKUP($B109,'R8'!$H$24:$K$29,4,FALSE)="","",VLOOKUP($B109,'R8'!$H$24:$K$29,4,FALSE)),IF(VLOOKUP($B109,'R8'!$G$24:$I$29,3,FALSE)="","",VLOOKUP($B109,'R8'!$G$24:$I$29,3,FALSE)))</f>
        <v>0</v>
      </c>
      <c r="L109" s="80">
        <f>IF(ISERROR(VLOOKUP($B109,'R9'!$G$24:$I$29,3,FALSE)),IF(VLOOKUP($B109,'R9'!$H$24:$K$29,4,FALSE)="","",VLOOKUP($B109,'R9'!$H$24:$K$29,4,FALSE)),IF(VLOOKUP($B109,'R9'!$G$24:$I$29,3,FALSE)="","",VLOOKUP($B109,'R9'!$G$24:$I$29,3,FALSE)))</f>
        <v>1</v>
      </c>
      <c r="M109" s="80">
        <f>IF(ISERROR(VLOOKUP($B109,'R10'!$G$24:$I$29,3,FALSE)),IF(VLOOKUP($B109,'R10'!$H$24:$K$29,4,FALSE)="","",VLOOKUP($B109,'R10'!$H$24:$K$29,4,FALSE)),IF(VLOOKUP($B109,'R10'!$G$24:$I$29,3,FALSE)="","",VLOOKUP($B109,'R10'!$G$24:$I$29,3,FALSE)))</f>
        <v>3</v>
      </c>
      <c r="O109" s="80">
        <f>IF(C109="","",IF(C109&gt;C120,1,IF(C109=C120,0.5,0)))</f>
        <v>1</v>
      </c>
      <c r="P109" s="80">
        <f>IF(D109="","",IF(D109&gt;D110,1,IF(D109=D110,0.5,0)))</f>
        <v>0.5</v>
      </c>
      <c r="Q109" s="80">
        <f>IF(E109="","",IF(E109&gt;E111,1,IF(E109=E111,0.5,0)))</f>
        <v>0</v>
      </c>
      <c r="R109" s="80">
        <f>IF(F109="","",IF(F109&gt;F112,1,IF(F109=F112,0.5,0)))</f>
        <v>0.5</v>
      </c>
      <c r="S109" s="80">
        <f>IF(G109="","",IF(G109&gt;G113,1,IF(G109=G113,0.5,0)))</f>
        <v>0.5</v>
      </c>
      <c r="T109" s="80">
        <f>IF(H109="","",IF(H109&gt;H114,1,IF(H109=H114,0.5,0)))</f>
        <v>1</v>
      </c>
      <c r="U109" s="80">
        <f>IF(I109="","",IF(I109&gt;I115,1,IF(I109=I115,0.5,0)))</f>
        <v>0</v>
      </c>
      <c r="V109" s="80">
        <f>IF(J109="","",IF(J109&gt;J116,1,IF(J109=J116,0.5,0)))</f>
        <v>0</v>
      </c>
      <c r="W109" s="80">
        <f>IF(K109="","",IF(K109&gt;K117,1,IF(K109=K117,0.5,0)))</f>
        <v>0</v>
      </c>
      <c r="X109" s="80">
        <f>IF(L109="","",IF(L109&gt;L118,1,IF(L109=L118,0.5,0)))</f>
        <v>0</v>
      </c>
      <c r="Y109" s="80">
        <f>IF(M109="","",IF(M109&gt;M119,1,IF(M109=M119,0.5,0)))</f>
        <v>1</v>
      </c>
    </row>
    <row r="110" spans="1:25" ht="15" customHeight="1" x14ac:dyDescent="0.3">
      <c r="A110" s="1">
        <v>2</v>
      </c>
      <c r="B110" s="83" t="s">
        <v>237</v>
      </c>
      <c r="C110" s="80">
        <f>IF(ISERROR(VLOOKUP($B110,'R11'!$G$24:$I$29,3,FALSE)),IF(VLOOKUP($B110,'R11'!$H$24:$K$29,4,FALSE)="","",VLOOKUP($B110,'R11'!$H$24:$K$29,4,FALSE)),IF(VLOOKUP($B110,'R11'!$G$24:$I$29,3,FALSE)="","",VLOOKUP($B110,'R11'!$G$24:$I$29,3,FALSE)))</f>
        <v>2</v>
      </c>
      <c r="D110" s="80">
        <f>IF(ISERROR(VLOOKUP($B110,'R1'!$G$24:$I$29,3,FALSE)),IF(VLOOKUP($B110,'R1'!$H$24:$K$29,4,FALSE)="","",VLOOKUP($B110,'R1'!$H$24:$K$29,4,FALSE)),IF(VLOOKUP($B110,'R1'!$G$24:$I$29,3,FALSE)="","",VLOOKUP($B110,'R1'!$G$24:$I$29,3,FALSE)))</f>
        <v>2</v>
      </c>
      <c r="E110" s="80">
        <f>IF(ISERROR(VLOOKUP($B110,'R2'!$G$24:$I$29,3,FALSE)),IF(VLOOKUP($B110,'R2'!$H$24:$K$29,4,FALSE)="","",VLOOKUP($B110,'R2'!$H$24:$K$29,4,FALSE)),IF(VLOOKUP($B110,'R2'!$G$24:$I$29,3,FALSE)="","",VLOOKUP($B110,'R2'!$G$24:$I$29,3,FALSE)))</f>
        <v>3.5</v>
      </c>
      <c r="F110" s="80">
        <f>IF(ISERROR(VLOOKUP($B110,'R3'!$G$24:$I$29,3,FALSE)),IF(VLOOKUP($B110,'R3'!$H$24:$K$29,4,FALSE)="","",VLOOKUP($B110,'R3'!$H$24:$K$29,4,FALSE)),IF(VLOOKUP($B110,'R3'!$G$24:$I$29,3,FALSE)="","",VLOOKUP($B110,'R3'!$G$24:$I$29,3,FALSE)))</f>
        <v>1</v>
      </c>
      <c r="G110" s="80">
        <f>IF(ISERROR(VLOOKUP($B110,'R4'!$G$24:$I$29,3,FALSE)),IF(VLOOKUP($B110,'R4'!$H$24:$K$29,4,FALSE)="","",VLOOKUP($B110,'R4'!$H$24:$K$29,4,FALSE)),IF(VLOOKUP($B110,'R4'!$G$24:$I$29,3,FALSE)="","",VLOOKUP($B110,'R4'!$G$24:$I$29,3,FALSE)))</f>
        <v>1.5</v>
      </c>
      <c r="H110" s="80">
        <f>IF(ISERROR(VLOOKUP($B110,'R5'!$G$24:$I$29,3,FALSE)),IF(VLOOKUP($B110,'R5'!$H$24:$K$29,4,FALSE)="","",VLOOKUP($B110,'R5'!$H$24:$K$29,4,FALSE)),IF(VLOOKUP($B110,'R5'!$G$24:$I$29,3,FALSE)="","",VLOOKUP($B110,'R5'!$G$24:$I$29,3,FALSE)))</f>
        <v>2.5</v>
      </c>
      <c r="I110" s="80">
        <f>IF(ISERROR(VLOOKUP($B110,'R6'!$G$24:$I$29,3,FALSE)),IF(VLOOKUP($B110,'R6'!$H$24:$K$29,4,FALSE)="","",VLOOKUP($B110,'R6'!$H$24:$K$29,4,FALSE)),IF(VLOOKUP($B110,'R6'!$G$24:$I$29,3,FALSE)="","",VLOOKUP($B110,'R6'!$G$24:$I$29,3,FALSE)))</f>
        <v>0</v>
      </c>
      <c r="J110" s="80">
        <f>IF(ISERROR(VLOOKUP($B110,'R7'!$G$24:$I$29,3,FALSE)),IF(VLOOKUP($B110,'R7'!$H$24:$K$29,4,FALSE)="","",VLOOKUP($B110,'R7'!$H$24:$K$29,4,FALSE)),IF(VLOOKUP($B110,'R7'!$G$24:$I$29,3,FALSE)="","",VLOOKUP($B110,'R7'!$G$24:$I$29,3,FALSE)))</f>
        <v>0</v>
      </c>
      <c r="K110" s="80">
        <f>IF(ISERROR(VLOOKUP($B110,'R8'!$G$24:$I$29,3,FALSE)),IF(VLOOKUP($B110,'R8'!$H$24:$K$29,4,FALSE)="","",VLOOKUP($B110,'R8'!$H$24:$K$29,4,FALSE)),IF(VLOOKUP($B110,'R8'!$G$24:$I$29,3,FALSE)="","",VLOOKUP($B110,'R8'!$G$24:$I$29,3,FALSE)))</f>
        <v>3.5</v>
      </c>
      <c r="L110" s="80">
        <f>IF(ISERROR(VLOOKUP($B110,'R9'!$G$24:$I$29,3,FALSE)),IF(VLOOKUP($B110,'R9'!$H$24:$K$29,4,FALSE)="","",VLOOKUP($B110,'R9'!$H$24:$K$29,4,FALSE)),IF(VLOOKUP($B110,'R9'!$G$24:$I$29,3,FALSE)="","",VLOOKUP($B110,'R9'!$G$24:$I$29,3,FALSE)))</f>
        <v>2</v>
      </c>
      <c r="M110" s="80">
        <f>IF(ISERROR(VLOOKUP($B110,'R10'!$G$24:$I$29,3,FALSE)),IF(VLOOKUP($B110,'R10'!$H$24:$K$29,4,FALSE)="","",VLOOKUP($B110,'R10'!$H$24:$K$29,4,FALSE)),IF(VLOOKUP($B110,'R10'!$G$24:$I$29,3,FALSE)="","",VLOOKUP($B110,'R10'!$G$24:$I$29,3,FALSE)))</f>
        <v>0</v>
      </c>
      <c r="O110" s="80">
        <f>IF(C110="","",IF(C110&gt;C119,1,IF(C110=C119,0.5,0)))</f>
        <v>0.5</v>
      </c>
      <c r="P110" s="80">
        <f>IF(D110="","",IF(D110&gt;D109,1,IF(D110=D109,0.5,0)))</f>
        <v>0.5</v>
      </c>
      <c r="Q110" s="80">
        <f>IF(E110="","",IF(E110&gt;E120,1,IF(E110=E120,0.5,0)))</f>
        <v>1</v>
      </c>
      <c r="R110" s="80">
        <f>IF(F110="","",IF(F110&gt;F111,1,IF(F110=F111,0.5,0)))</f>
        <v>0</v>
      </c>
      <c r="S110" s="80">
        <f>IF(G110="","",IF(G110&gt;G112,1,IF(G110=G112,0.5,0)))</f>
        <v>0</v>
      </c>
      <c r="T110" s="80">
        <f>IF(H110="","",IF(H110&gt;H113,1,IF(H110=H113,0.5,0)))</f>
        <v>1</v>
      </c>
      <c r="U110" s="80">
        <f>IF(I110="","",IF(I110&gt;I114,1,IF(I110=I114,0.5,0)))</f>
        <v>0</v>
      </c>
      <c r="V110" s="80">
        <f>IF(J110="","",IF(J110&gt;J115,1,IF(J110=J115,0.5,0)))</f>
        <v>0</v>
      </c>
      <c r="W110" s="80">
        <f>IF(K110="","",IF(K110&gt;K116,1,IF(K110=K116,0.5,0)))</f>
        <v>1</v>
      </c>
      <c r="X110" s="80">
        <f>IF(L110="","",IF(L110&gt;L117,1,IF(L110=L117,0.5,0)))</f>
        <v>0.5</v>
      </c>
      <c r="Y110" s="80">
        <f>IF(M110="","",IF(M110&gt;M118,1,IF(M110=M118,0.5,0)))</f>
        <v>0</v>
      </c>
    </row>
    <row r="111" spans="1:25" ht="15" customHeight="1" x14ac:dyDescent="0.3">
      <c r="A111" s="1">
        <v>3</v>
      </c>
      <c r="B111" s="83" t="s">
        <v>238</v>
      </c>
      <c r="C111" s="80">
        <f>IF(ISERROR(VLOOKUP($B111,'R11'!$G$24:$I$29,3,FALSE)),IF(VLOOKUP($B111,'R11'!$H$24:$K$29,4,FALSE)="","",VLOOKUP($B111,'R11'!$H$24:$K$29,4,FALSE)),IF(VLOOKUP($B111,'R11'!$G$24:$I$29,3,FALSE)="","",VLOOKUP($B111,'R11'!$G$24:$I$29,3,FALSE)))</f>
        <v>2.5</v>
      </c>
      <c r="D111" s="80">
        <f>IF(ISERROR(VLOOKUP($B111,'R1'!$G$24:$I$29,3,FALSE)),IF(VLOOKUP($B111,'R1'!$H$24:$K$29,4,FALSE)="","",VLOOKUP($B111,'R1'!$H$24:$K$29,4,FALSE)),IF(VLOOKUP($B111,'R1'!$G$24:$I$29,3,FALSE)="","",VLOOKUP($B111,'R1'!$G$24:$I$29,3,FALSE)))</f>
        <v>2</v>
      </c>
      <c r="E111" s="80">
        <f>IF(ISERROR(VLOOKUP($B111,'R2'!$G$24:$I$29,3,FALSE)),IF(VLOOKUP($B111,'R2'!$H$24:$K$29,4,FALSE)="","",VLOOKUP($B111,'R2'!$H$24:$K$29,4,FALSE)),IF(VLOOKUP($B111,'R2'!$G$24:$I$29,3,FALSE)="","",VLOOKUP($B111,'R2'!$G$24:$I$29,3,FALSE)))</f>
        <v>3.5</v>
      </c>
      <c r="F111" s="80">
        <f>IF(ISERROR(VLOOKUP($B111,'R3'!$G$24:$I$29,3,FALSE)),IF(VLOOKUP($B111,'R3'!$H$24:$K$29,4,FALSE)="","",VLOOKUP($B111,'R3'!$H$24:$K$29,4,FALSE)),IF(VLOOKUP($B111,'R3'!$G$24:$I$29,3,FALSE)="","",VLOOKUP($B111,'R3'!$G$24:$I$29,3,FALSE)))</f>
        <v>3</v>
      </c>
      <c r="G111" s="80">
        <f>IF(ISERROR(VLOOKUP($B111,'R4'!$G$24:$I$29,3,FALSE)),IF(VLOOKUP($B111,'R4'!$H$24:$K$29,4,FALSE)="","",VLOOKUP($B111,'R4'!$H$24:$K$29,4,FALSE)),IF(VLOOKUP($B111,'R4'!$G$24:$I$29,3,FALSE)="","",VLOOKUP($B111,'R4'!$G$24:$I$29,3,FALSE)))</f>
        <v>4</v>
      </c>
      <c r="H111" s="80">
        <f>IF(ISERROR(VLOOKUP($B111,'R5'!$G$24:$I$29,3,FALSE)),IF(VLOOKUP($B111,'R5'!$H$24:$K$29,4,FALSE)="","",VLOOKUP($B111,'R5'!$H$24:$K$29,4,FALSE)),IF(VLOOKUP($B111,'R5'!$G$24:$I$29,3,FALSE)="","",VLOOKUP($B111,'R5'!$G$24:$I$29,3,FALSE)))</f>
        <v>1.5</v>
      </c>
      <c r="I111" s="80">
        <f>IF(ISERROR(VLOOKUP($B111,'R6'!$G$24:$I$29,3,FALSE)),IF(VLOOKUP($B111,'R6'!$H$24:$K$29,4,FALSE)="","",VLOOKUP($B111,'R6'!$H$24:$K$29,4,FALSE)),IF(VLOOKUP($B111,'R6'!$G$24:$I$29,3,FALSE)="","",VLOOKUP($B111,'R6'!$G$24:$I$29,3,FALSE)))</f>
        <v>3.5</v>
      </c>
      <c r="J111" s="80">
        <f>IF(ISERROR(VLOOKUP($B111,'R7'!$G$24:$I$29,3,FALSE)),IF(VLOOKUP($B111,'R7'!$H$24:$K$29,4,FALSE)="","",VLOOKUP($B111,'R7'!$H$24:$K$29,4,FALSE)),IF(VLOOKUP($B111,'R7'!$G$24:$I$29,3,FALSE)="","",VLOOKUP($B111,'R7'!$G$24:$I$29,3,FALSE)))</f>
        <v>2.5</v>
      </c>
      <c r="K111" s="80">
        <f>IF(ISERROR(VLOOKUP($B111,'R8'!$G$24:$I$29,3,FALSE)),IF(VLOOKUP($B111,'R8'!$H$24:$K$29,4,FALSE)="","",VLOOKUP($B111,'R8'!$H$24:$K$29,4,FALSE)),IF(VLOOKUP($B111,'R8'!$G$24:$I$29,3,FALSE)="","",VLOOKUP($B111,'R8'!$G$24:$I$29,3,FALSE)))</f>
        <v>3</v>
      </c>
      <c r="L111" s="80">
        <f>IF(ISERROR(VLOOKUP($B111,'R9'!$G$24:$I$29,3,FALSE)),IF(VLOOKUP($B111,'R9'!$H$24:$K$29,4,FALSE)="","",VLOOKUP($B111,'R9'!$H$24:$K$29,4,FALSE)),IF(VLOOKUP($B111,'R9'!$G$24:$I$29,3,FALSE)="","",VLOOKUP($B111,'R9'!$G$24:$I$29,3,FALSE)))</f>
        <v>2.5</v>
      </c>
      <c r="M111" s="80">
        <f>IF(ISERROR(VLOOKUP($B111,'R10'!$G$24:$I$29,3,FALSE)),IF(VLOOKUP($B111,'R10'!$H$24:$K$29,4,FALSE)="","",VLOOKUP($B111,'R10'!$H$24:$K$29,4,FALSE)),IF(VLOOKUP($B111,'R10'!$G$24:$I$29,3,FALSE)="","",VLOOKUP($B111,'R10'!$G$24:$I$29,3,FALSE)))</f>
        <v>2</v>
      </c>
      <c r="O111" s="80">
        <f>IF(C111="","",IF(C111&gt;C118,1,IF(C111=C118,0.5,0)))</f>
        <v>1</v>
      </c>
      <c r="P111" s="80">
        <f>IF(D111="","",IF(D111&gt;D119,1,IF(D111=D119,0.5,0)))</f>
        <v>0.5</v>
      </c>
      <c r="Q111" s="80">
        <f>IF(E111="","",IF(E111&gt;E109,1,IF(E111=E109,0.5,0)))</f>
        <v>1</v>
      </c>
      <c r="R111" s="80">
        <f>IF(F111="","",IF(F111&gt;F110,1,IF(F111=F110,0.5,0)))</f>
        <v>1</v>
      </c>
      <c r="S111" s="80">
        <f>IF(G111="","",IF(G111&gt;G120,1,IF(G111=G120,0.5,0)))</f>
        <v>1</v>
      </c>
      <c r="T111" s="80">
        <f>IF(H111="","",IF(H111&gt;H112,1,IF(H111=H112,0.5,0)))</f>
        <v>0</v>
      </c>
      <c r="U111" s="80">
        <f>IF(I111="","",IF(I111&gt;I113,1,IF(I111=I113,0.5,0)))</f>
        <v>1</v>
      </c>
      <c r="V111" s="80">
        <f>IF(J111="","",IF(J111&gt;J114,1,IF(J111=J114,0.5,0)))</f>
        <v>1</v>
      </c>
      <c r="W111" s="80">
        <f>IF(K111="","",IF(K111&gt;K115,1,IF(K111=K115,0.5,0)))</f>
        <v>1</v>
      </c>
      <c r="X111" s="80">
        <f>IF(L111="","",IF(L111&gt;L116,1,IF(L111=L116,0.5,0)))</f>
        <v>1</v>
      </c>
      <c r="Y111" s="80">
        <f>IF(M111="","",IF(M111&gt;M117,1,IF(M111=M117,0.5,0)))</f>
        <v>0.5</v>
      </c>
    </row>
    <row r="112" spans="1:25" ht="15" customHeight="1" x14ac:dyDescent="0.3">
      <c r="A112" s="1">
        <v>4</v>
      </c>
      <c r="B112" s="83" t="s">
        <v>239</v>
      </c>
      <c r="C112" s="80">
        <f>IF(ISERROR(VLOOKUP($B112,'R11'!$G$24:$I$29,3,FALSE)),IF(VLOOKUP($B112,'R11'!$H$24:$K$29,4,FALSE)="","",VLOOKUP($B112,'R11'!$H$24:$K$29,4,FALSE)),IF(VLOOKUP($B112,'R11'!$G$24:$I$29,3,FALSE)="","",VLOOKUP($B112,'R11'!$G$24:$I$29,3,FALSE)))</f>
        <v>2.5</v>
      </c>
      <c r="D112" s="80">
        <f>IF(ISERROR(VLOOKUP($B112,'R1'!$G$24:$I$29,3,FALSE)),IF(VLOOKUP($B112,'R1'!$H$24:$K$29,4,FALSE)="","",VLOOKUP($B112,'R1'!$H$24:$K$29,4,FALSE)),IF(VLOOKUP($B112,'R1'!$G$24:$I$29,3,FALSE)="","",VLOOKUP($B112,'R1'!$G$24:$I$29,3,FALSE)))</f>
        <v>1.5</v>
      </c>
      <c r="E112" s="80">
        <f>IF(ISERROR(VLOOKUP($B112,'R2'!$G$24:$I$29,3,FALSE)),IF(VLOOKUP($B112,'R2'!$H$24:$K$29,4,FALSE)="","",VLOOKUP($B112,'R2'!$H$24:$K$29,4,FALSE)),IF(VLOOKUP($B112,'R2'!$G$24:$I$29,3,FALSE)="","",VLOOKUP($B112,'R2'!$G$24:$I$29,3,FALSE)))</f>
        <v>1.5</v>
      </c>
      <c r="F112" s="80">
        <f>IF(ISERROR(VLOOKUP($B112,'R3'!$G$24:$I$29,3,FALSE)),IF(VLOOKUP($B112,'R3'!$H$24:$K$29,4,FALSE)="","",VLOOKUP($B112,'R3'!$H$24:$K$29,4,FALSE)),IF(VLOOKUP($B112,'R3'!$G$24:$I$29,3,FALSE)="","",VLOOKUP($B112,'R3'!$G$24:$I$29,3,FALSE)))</f>
        <v>2</v>
      </c>
      <c r="G112" s="80">
        <f>IF(ISERROR(VLOOKUP($B112,'R4'!$G$24:$I$29,3,FALSE)),IF(VLOOKUP($B112,'R4'!$H$24:$K$29,4,FALSE)="","",VLOOKUP($B112,'R4'!$H$24:$K$29,4,FALSE)),IF(VLOOKUP($B112,'R4'!$G$24:$I$29,3,FALSE)="","",VLOOKUP($B112,'R4'!$G$24:$I$29,3,FALSE)))</f>
        <v>2.5</v>
      </c>
      <c r="H112" s="80">
        <f>IF(ISERROR(VLOOKUP($B112,'R5'!$G$24:$I$29,3,FALSE)),IF(VLOOKUP($B112,'R5'!$H$24:$K$29,4,FALSE)="","",VLOOKUP($B112,'R5'!$H$24:$K$29,4,FALSE)),IF(VLOOKUP($B112,'R5'!$G$24:$I$29,3,FALSE)="","",VLOOKUP($B112,'R5'!$G$24:$I$29,3,FALSE)))</f>
        <v>2.5</v>
      </c>
      <c r="I112" s="80">
        <f>IF(ISERROR(VLOOKUP($B112,'R6'!$G$24:$I$29,3,FALSE)),IF(VLOOKUP($B112,'R6'!$H$24:$K$29,4,FALSE)="","",VLOOKUP($B112,'R6'!$H$24:$K$29,4,FALSE)),IF(VLOOKUP($B112,'R6'!$G$24:$I$29,3,FALSE)="","",VLOOKUP($B112,'R6'!$G$24:$I$29,3,FALSE)))</f>
        <v>2.5</v>
      </c>
      <c r="J112" s="80">
        <f>IF(ISERROR(VLOOKUP($B112,'R7'!$G$24:$I$29,3,FALSE)),IF(VLOOKUP($B112,'R7'!$H$24:$K$29,4,FALSE)="","",VLOOKUP($B112,'R7'!$H$24:$K$29,4,FALSE)),IF(VLOOKUP($B112,'R7'!$G$24:$I$29,3,FALSE)="","",VLOOKUP($B112,'R7'!$G$24:$I$29,3,FALSE)))</f>
        <v>2.5</v>
      </c>
      <c r="K112" s="80">
        <f>IF(ISERROR(VLOOKUP($B112,'R8'!$G$24:$I$29,3,FALSE)),IF(VLOOKUP($B112,'R8'!$H$24:$K$29,4,FALSE)="","",VLOOKUP($B112,'R8'!$H$24:$K$29,4,FALSE)),IF(VLOOKUP($B112,'R8'!$G$24:$I$29,3,FALSE)="","",VLOOKUP($B112,'R8'!$G$24:$I$29,3,FALSE)))</f>
        <v>0</v>
      </c>
      <c r="L112" s="80">
        <f>IF(ISERROR(VLOOKUP($B112,'R9'!$G$24:$I$29,3,FALSE)),IF(VLOOKUP($B112,'R9'!$H$24:$K$29,4,FALSE)="","",VLOOKUP($B112,'R9'!$H$24:$K$29,4,FALSE)),IF(VLOOKUP($B112,'R9'!$G$24:$I$29,3,FALSE)="","",VLOOKUP($B112,'R9'!$G$24:$I$29,3,FALSE)))</f>
        <v>1.5</v>
      </c>
      <c r="M112" s="80">
        <f>IF(ISERROR(VLOOKUP($B112,'R10'!$G$24:$I$29,3,FALSE)),IF(VLOOKUP($B112,'R10'!$H$24:$K$29,4,FALSE)="","",VLOOKUP($B112,'R10'!$H$24:$K$29,4,FALSE)),IF(VLOOKUP($B112,'R10'!$G$24:$I$29,3,FALSE)="","",VLOOKUP($B112,'R10'!$G$24:$I$29,3,FALSE)))</f>
        <v>0.5</v>
      </c>
      <c r="O112" s="80">
        <f>IF(C112="","",IF(C112&gt;C117,1,IF(C112=C117,0.5,0)))</f>
        <v>1</v>
      </c>
      <c r="P112" s="80">
        <f>IF(D112="","",IF(D112&gt;D118,1,IF(D112=D118,0.5,0)))</f>
        <v>0</v>
      </c>
      <c r="Q112" s="80">
        <f>IF(E112="","",IF(E112&gt;E119,1,IF(E112=E119,0.5,0)))</f>
        <v>0</v>
      </c>
      <c r="R112" s="80">
        <f>IF(F112="","",IF(F112&gt;F109,1,IF(F112=F109,0.5,0)))</f>
        <v>0.5</v>
      </c>
      <c r="S112" s="80">
        <f>IF(G112="","",IF(G112&gt;G110,1,IF(G112=G110,0.5,0)))</f>
        <v>1</v>
      </c>
      <c r="T112" s="80">
        <f>IF(H112="","",IF(H112&gt;H111,1,IF(H112=H111,0.5,0)))</f>
        <v>1</v>
      </c>
      <c r="U112" s="80">
        <f>IF(I112="","",IF(I112&gt;I120,1,IF(I112=I120,0.5,0)))</f>
        <v>1</v>
      </c>
      <c r="V112" s="80">
        <f>IF(J112="","",IF(J112&gt;J113,1,IF(J112=J113,0.5,0)))</f>
        <v>1</v>
      </c>
      <c r="W112" s="80">
        <f>IF(K112="","",IF(K112&gt;K114,1,IF(K112=K114,0.5,0)))</f>
        <v>0</v>
      </c>
      <c r="X112" s="80">
        <f>IF(L112="","",IF(L112&gt;L115,1,IF(L112=L115,0.5,0)))</f>
        <v>0</v>
      </c>
      <c r="Y112" s="80">
        <f>IF(M112="","",IF(M112&gt;M116,1,IF(M112=M116,0.5,0)))</f>
        <v>0</v>
      </c>
    </row>
    <row r="113" spans="1:25" ht="15" customHeight="1" x14ac:dyDescent="0.3">
      <c r="A113" s="1">
        <v>5</v>
      </c>
      <c r="B113" s="83" t="s">
        <v>240</v>
      </c>
      <c r="C113" s="80">
        <f>IF(ISERROR(VLOOKUP($B113,'R11'!$G$24:$I$29,3,FALSE)),IF(VLOOKUP($B113,'R11'!$H$24:$K$29,4,FALSE)="","",VLOOKUP($B113,'R11'!$H$24:$K$29,4,FALSE)),IF(VLOOKUP($B113,'R11'!$G$24:$I$29,3,FALSE)="","",VLOOKUP($B113,'R11'!$G$24:$I$29,3,FALSE)))</f>
        <v>1</v>
      </c>
      <c r="D113" s="80">
        <f>IF(ISERROR(VLOOKUP($B113,'R1'!$G$24:$I$29,3,FALSE)),IF(VLOOKUP($B113,'R1'!$H$24:$K$29,4,FALSE)="","",VLOOKUP($B113,'R1'!$H$24:$K$29,4,FALSE)),IF(VLOOKUP($B113,'R1'!$G$24:$I$29,3,FALSE)="","",VLOOKUP($B113,'R1'!$G$24:$I$29,3,FALSE)))</f>
        <v>2</v>
      </c>
      <c r="E113" s="80">
        <f>IF(ISERROR(VLOOKUP($B113,'R2'!$G$24:$I$29,3,FALSE)),IF(VLOOKUP($B113,'R2'!$H$24:$K$29,4,FALSE)="","",VLOOKUP($B113,'R2'!$H$24:$K$29,4,FALSE)),IF(VLOOKUP($B113,'R2'!$G$24:$I$29,3,FALSE)="","",VLOOKUP($B113,'R2'!$G$24:$I$29,3,FALSE)))</f>
        <v>2</v>
      </c>
      <c r="F113" s="80">
        <f>IF(ISERROR(VLOOKUP($B113,'R3'!$G$24:$I$29,3,FALSE)),IF(VLOOKUP($B113,'R3'!$H$24:$K$29,4,FALSE)="","",VLOOKUP($B113,'R3'!$H$24:$K$29,4,FALSE)),IF(VLOOKUP($B113,'R3'!$G$24:$I$29,3,FALSE)="","",VLOOKUP($B113,'R3'!$G$24:$I$29,3,FALSE)))</f>
        <v>0.5</v>
      </c>
      <c r="G113" s="80">
        <f>IF(ISERROR(VLOOKUP($B113,'R4'!$G$24:$I$29,3,FALSE)),IF(VLOOKUP($B113,'R4'!$H$24:$K$29,4,FALSE)="","",VLOOKUP($B113,'R4'!$H$24:$K$29,4,FALSE)),IF(VLOOKUP($B113,'R4'!$G$24:$I$29,3,FALSE)="","",VLOOKUP($B113,'R4'!$G$24:$I$29,3,FALSE)))</f>
        <v>2</v>
      </c>
      <c r="H113" s="80">
        <f>IF(ISERROR(VLOOKUP($B113,'R5'!$G$24:$I$29,3,FALSE)),IF(VLOOKUP($B113,'R5'!$H$24:$K$29,4,FALSE)="","",VLOOKUP($B113,'R5'!$H$24:$K$29,4,FALSE)),IF(VLOOKUP($B113,'R5'!$G$24:$I$29,3,FALSE)="","",VLOOKUP($B113,'R5'!$G$24:$I$29,3,FALSE)))</f>
        <v>1.5</v>
      </c>
      <c r="I113" s="80">
        <f>IF(ISERROR(VLOOKUP($B113,'R6'!$G$24:$I$29,3,FALSE)),IF(VLOOKUP($B113,'R6'!$H$24:$K$29,4,FALSE)="","",VLOOKUP($B113,'R6'!$H$24:$K$29,4,FALSE)),IF(VLOOKUP($B113,'R6'!$G$24:$I$29,3,FALSE)="","",VLOOKUP($B113,'R6'!$G$24:$I$29,3,FALSE)))</f>
        <v>0.5</v>
      </c>
      <c r="J113" s="80">
        <f>IF(ISERROR(VLOOKUP($B113,'R7'!$G$24:$I$29,3,FALSE)),IF(VLOOKUP($B113,'R7'!$H$24:$K$29,4,FALSE)="","",VLOOKUP($B113,'R7'!$H$24:$K$29,4,FALSE)),IF(VLOOKUP($B113,'R7'!$G$24:$I$29,3,FALSE)="","",VLOOKUP($B113,'R7'!$G$24:$I$29,3,FALSE)))</f>
        <v>1.5</v>
      </c>
      <c r="K113" s="80">
        <f>IF(ISERROR(VLOOKUP($B113,'R8'!$G$24:$I$29,3,FALSE)),IF(VLOOKUP($B113,'R8'!$H$24:$K$29,4,FALSE)="","",VLOOKUP($B113,'R8'!$H$24:$K$29,4,FALSE)),IF(VLOOKUP($B113,'R8'!$G$24:$I$29,3,FALSE)="","",VLOOKUP($B113,'R8'!$G$24:$I$29,3,FALSE)))</f>
        <v>2</v>
      </c>
      <c r="L113" s="80">
        <f>IF(ISERROR(VLOOKUP($B113,'R9'!$G$24:$I$29,3,FALSE)),IF(VLOOKUP($B113,'R9'!$H$24:$K$29,4,FALSE)="","",VLOOKUP($B113,'R9'!$H$24:$K$29,4,FALSE)),IF(VLOOKUP($B113,'R9'!$G$24:$I$29,3,FALSE)="","",VLOOKUP($B113,'R9'!$G$24:$I$29,3,FALSE)))</f>
        <v>1</v>
      </c>
      <c r="M113" s="80">
        <f>IF(ISERROR(VLOOKUP($B113,'R10'!$G$24:$I$29,3,FALSE)),IF(VLOOKUP($B113,'R10'!$H$24:$K$29,4,FALSE)="","",VLOOKUP($B113,'R10'!$H$24:$K$29,4,FALSE)),IF(VLOOKUP($B113,'R10'!$G$24:$I$29,3,FALSE)="","",VLOOKUP($B113,'R10'!$G$24:$I$29,3,FALSE)))</f>
        <v>2</v>
      </c>
      <c r="O113" s="80">
        <f>IF(C113="","",IF(C113&gt;C116,1,IF(C113=C116,0.5,0)))</f>
        <v>0</v>
      </c>
      <c r="P113" s="80">
        <f>IF(D113="","",IF(D113&gt;D117,1,IF(D113=D117,0.5,0)))</f>
        <v>0.5</v>
      </c>
      <c r="Q113" s="80">
        <f>IF(E113="","",IF(E113&gt;E118,1,IF(E113=E118,0.5,0)))</f>
        <v>0.5</v>
      </c>
      <c r="R113" s="80">
        <f>IF(F113="","",IF(F113&gt;F119,1,IF(F113=F119,0.5,0)))</f>
        <v>0</v>
      </c>
      <c r="S113" s="80">
        <f>IF(G113="","",IF(G113&gt;G109,1,IF(G113=G109,0.5,0)))</f>
        <v>0.5</v>
      </c>
      <c r="T113" s="80">
        <f>IF(H113="","",IF(H113&gt;H110,1,IF(H113=H110,0.5,0)))</f>
        <v>0</v>
      </c>
      <c r="U113" s="80">
        <f>IF(I113="","",IF(I113&gt;I111,1,IF(I113=I111,0.5,0)))</f>
        <v>0</v>
      </c>
      <c r="V113" s="80">
        <f>IF(J113="","",IF(J113&gt;J112,1,IF(J113=J112,0.5,0)))</f>
        <v>0</v>
      </c>
      <c r="W113" s="80">
        <f>IF(K113="","",IF(K113&gt;K120,1,IF(K113=K120,0.5,0)))</f>
        <v>0.5</v>
      </c>
      <c r="X113" s="80">
        <f>IF(L113="","",IF(L113&gt;L114,1,IF(L113=L114,0.5,0)))</f>
        <v>0</v>
      </c>
      <c r="Y113" s="80">
        <f>IF(M113="","",IF(M113&gt;M115,1,IF(M113=M115,0.5,0)))</f>
        <v>0.5</v>
      </c>
    </row>
    <row r="114" spans="1:25" ht="15" customHeight="1" x14ac:dyDescent="0.3">
      <c r="A114" s="1">
        <v>6</v>
      </c>
      <c r="B114" s="83" t="s">
        <v>241</v>
      </c>
      <c r="C114" s="80">
        <f>IF(ISERROR(VLOOKUP($B114,'R11'!$G$24:$I$29,3,FALSE)),IF(VLOOKUP($B114,'R11'!$H$24:$K$29,4,FALSE)="","",VLOOKUP($B114,'R11'!$H$24:$K$29,4,FALSE)),IF(VLOOKUP($B114,'R11'!$G$24:$I$29,3,FALSE)="","",VLOOKUP($B114,'R11'!$G$24:$I$29,3,FALSE)))</f>
        <v>2.5</v>
      </c>
      <c r="D114" s="80">
        <f>IF(ISERROR(VLOOKUP($B114,'R1'!$G$24:$I$29,3,FALSE)),IF(VLOOKUP($B114,'R1'!$H$24:$K$29,4,FALSE)="","",VLOOKUP($B114,'R1'!$H$24:$K$29,4,FALSE)),IF(VLOOKUP($B114,'R1'!$G$24:$I$29,3,FALSE)="","",VLOOKUP($B114,'R1'!$G$24:$I$29,3,FALSE)))</f>
        <v>2.5</v>
      </c>
      <c r="E114" s="80">
        <f>IF(ISERROR(VLOOKUP($B114,'R2'!$G$24:$I$29,3,FALSE)),IF(VLOOKUP($B114,'R2'!$H$24:$K$29,4,FALSE)="","",VLOOKUP($B114,'R2'!$H$24:$K$29,4,FALSE)),IF(VLOOKUP($B114,'R2'!$G$24:$I$29,3,FALSE)="","",VLOOKUP($B114,'R2'!$G$24:$I$29,3,FALSE)))</f>
        <v>1.5</v>
      </c>
      <c r="F114" s="80">
        <f>IF(ISERROR(VLOOKUP($B114,'R3'!$G$24:$I$29,3,FALSE)),IF(VLOOKUP($B114,'R3'!$H$24:$K$29,4,FALSE)="","",VLOOKUP($B114,'R3'!$H$24:$K$29,4,FALSE)),IF(VLOOKUP($B114,'R3'!$G$24:$I$29,3,FALSE)="","",VLOOKUP($B114,'R3'!$G$24:$I$29,3,FALSE)))</f>
        <v>1</v>
      </c>
      <c r="G114" s="80">
        <f>IF(ISERROR(VLOOKUP($B114,'R4'!$G$24:$I$29,3,FALSE)),IF(VLOOKUP($B114,'R4'!$H$24:$K$29,4,FALSE)="","",VLOOKUP($B114,'R4'!$H$24:$K$29,4,FALSE)),IF(VLOOKUP($B114,'R4'!$G$24:$I$29,3,FALSE)="","",VLOOKUP($B114,'R4'!$G$24:$I$29,3,FALSE)))</f>
        <v>2</v>
      </c>
      <c r="H114" s="80">
        <f>IF(ISERROR(VLOOKUP($B114,'R5'!$G$24:$I$29,3,FALSE)),IF(VLOOKUP($B114,'R5'!$H$24:$K$29,4,FALSE)="","",VLOOKUP($B114,'R5'!$H$24:$K$29,4,FALSE)),IF(VLOOKUP($B114,'R5'!$G$24:$I$29,3,FALSE)="","",VLOOKUP($B114,'R5'!$G$24:$I$29,3,FALSE)))</f>
        <v>1</v>
      </c>
      <c r="I114" s="80">
        <f>IF(ISERROR(VLOOKUP($B114,'R6'!$G$24:$I$29,3,FALSE)),IF(VLOOKUP($B114,'R6'!$H$24:$K$29,4,FALSE)="","",VLOOKUP($B114,'R6'!$H$24:$K$29,4,FALSE)),IF(VLOOKUP($B114,'R6'!$G$24:$I$29,3,FALSE)="","",VLOOKUP($B114,'R6'!$G$24:$I$29,3,FALSE)))</f>
        <v>4</v>
      </c>
      <c r="J114" s="80">
        <f>IF(ISERROR(VLOOKUP($B114,'R7'!$G$24:$I$29,3,FALSE)),IF(VLOOKUP($B114,'R7'!$H$24:$K$29,4,FALSE)="","",VLOOKUP($B114,'R7'!$H$24:$K$29,4,FALSE)),IF(VLOOKUP($B114,'R7'!$G$24:$I$29,3,FALSE)="","",VLOOKUP($B114,'R7'!$G$24:$I$29,3,FALSE)))</f>
        <v>1.5</v>
      </c>
      <c r="K114" s="80">
        <f>IF(ISERROR(VLOOKUP($B114,'R8'!$G$24:$I$29,3,FALSE)),IF(VLOOKUP($B114,'R8'!$H$24:$K$29,4,FALSE)="","",VLOOKUP($B114,'R8'!$H$24:$K$29,4,FALSE)),IF(VLOOKUP($B114,'R8'!$G$24:$I$29,3,FALSE)="","",VLOOKUP($B114,'R8'!$G$24:$I$29,3,FALSE)))</f>
        <v>4</v>
      </c>
      <c r="L114" s="80">
        <f>IF(ISERROR(VLOOKUP($B114,'R9'!$G$24:$I$29,3,FALSE)),IF(VLOOKUP($B114,'R9'!$H$24:$K$29,4,FALSE)="","",VLOOKUP($B114,'R9'!$H$24:$K$29,4,FALSE)),IF(VLOOKUP($B114,'R9'!$G$24:$I$29,3,FALSE)="","",VLOOKUP($B114,'R9'!$G$24:$I$29,3,FALSE)))</f>
        <v>3</v>
      </c>
      <c r="M114" s="80">
        <f>IF(ISERROR(VLOOKUP($B114,'R10'!$G$24:$I$29,3,FALSE)),IF(VLOOKUP($B114,'R10'!$H$24:$K$29,4,FALSE)="","",VLOOKUP($B114,'R10'!$H$24:$K$29,4,FALSE)),IF(VLOOKUP($B114,'R10'!$G$24:$I$29,3,FALSE)="","",VLOOKUP($B114,'R10'!$G$24:$I$29,3,FALSE)))</f>
        <v>4</v>
      </c>
      <c r="O114" s="80">
        <f>IF(C114="","",IF(C114&gt;C115,1,IF(C114=C115,0.5,0)))</f>
        <v>1</v>
      </c>
      <c r="P114" s="80">
        <f>IF(D114="","",IF(D114&gt;D116,1,IF(D114=D116,0.5,0)))</f>
        <v>1</v>
      </c>
      <c r="Q114" s="80">
        <f>IF(E114="","",IF(E114&gt;E117,1,IF(E114=E117,0.5,0)))</f>
        <v>0</v>
      </c>
      <c r="R114" s="80">
        <f>IF(F114="","",IF(F114&gt;F118,1,IF(F114=F118,0.5,0)))</f>
        <v>0</v>
      </c>
      <c r="S114" s="80">
        <f>IF(G114="","",IF(G114&gt;G119,1,IF(G114=G119,0.5,0)))</f>
        <v>0.5</v>
      </c>
      <c r="T114" s="80">
        <f>IF(H114="","",IF(H114&gt;H109,1,IF(H114=H109,0.5,0)))</f>
        <v>0</v>
      </c>
      <c r="U114" s="80">
        <f>IF(I114="","",IF(I114&gt;I110,1,IF(I114=I110,0.5,0)))</f>
        <v>1</v>
      </c>
      <c r="V114" s="80">
        <f>IF(J114="","",IF(J114&gt;J111,1,IF(J114=J111,0.5,0)))</f>
        <v>0</v>
      </c>
      <c r="W114" s="80">
        <f>IF(K114="","",IF(K114&gt;K112,1,IF(K114=K112,0.5,0)))</f>
        <v>1</v>
      </c>
      <c r="X114" s="80">
        <f>IF(L114="","",IF(L114&gt;L113,1,IF(L114=L113,0.5,0)))</f>
        <v>1</v>
      </c>
      <c r="Y114" s="80">
        <f>IF(M114="","",IF(M114&gt;M120,1,IF(M114=M120,0.5,0)))</f>
        <v>1</v>
      </c>
    </row>
    <row r="115" spans="1:25" ht="15" customHeight="1" x14ac:dyDescent="0.3">
      <c r="A115" s="1">
        <v>7</v>
      </c>
      <c r="B115" s="83" t="s">
        <v>242</v>
      </c>
      <c r="C115" s="80">
        <f>IF(ISERROR(VLOOKUP($B115,'R11'!$G$24:$I$29,3,FALSE)),IF(VLOOKUP($B115,'R11'!$H$24:$K$29,4,FALSE)="","",VLOOKUP($B115,'R11'!$H$24:$K$29,4,FALSE)),IF(VLOOKUP($B115,'R11'!$G$24:$I$29,3,FALSE)="","",VLOOKUP($B115,'R11'!$G$24:$I$29,3,FALSE)))</f>
        <v>1.5</v>
      </c>
      <c r="D115" s="80">
        <f>IF(ISERROR(VLOOKUP($B115,'R1'!$G$24:$I$29,3,FALSE)),IF(VLOOKUP($B115,'R1'!$H$24:$K$29,4,FALSE)="","",VLOOKUP($B115,'R1'!$H$24:$K$29,4,FALSE)),IF(VLOOKUP($B115,'R1'!$G$24:$I$29,3,FALSE)="","",VLOOKUP($B115,'R1'!$G$24:$I$29,3,FALSE)))</f>
        <v>3.5</v>
      </c>
      <c r="E115" s="80">
        <f>IF(ISERROR(VLOOKUP($B115,'R2'!$G$24:$I$29,3,FALSE)),IF(VLOOKUP($B115,'R2'!$H$24:$K$29,4,FALSE)="","",VLOOKUP($B115,'R2'!$H$24:$K$29,4,FALSE)),IF(VLOOKUP($B115,'R2'!$G$24:$I$29,3,FALSE)="","",VLOOKUP($B115,'R2'!$G$24:$I$29,3,FALSE)))</f>
        <v>3</v>
      </c>
      <c r="F115" s="80">
        <f>IF(ISERROR(VLOOKUP($B115,'R3'!$G$24:$I$29,3,FALSE)),IF(VLOOKUP($B115,'R3'!$H$24:$K$29,4,FALSE)="","",VLOOKUP($B115,'R3'!$H$24:$K$29,4,FALSE)),IF(VLOOKUP($B115,'R3'!$G$24:$I$29,3,FALSE)="","",VLOOKUP($B115,'R3'!$G$24:$I$29,3,FALSE)))</f>
        <v>2.5</v>
      </c>
      <c r="G115" s="80">
        <f>IF(ISERROR(VLOOKUP($B115,'R4'!$G$24:$I$29,3,FALSE)),IF(VLOOKUP($B115,'R4'!$H$24:$K$29,4,FALSE)="","",VLOOKUP($B115,'R4'!$H$24:$K$29,4,FALSE)),IF(VLOOKUP($B115,'R4'!$G$24:$I$29,3,FALSE)="","",VLOOKUP($B115,'R4'!$G$24:$I$29,3,FALSE)))</f>
        <v>2</v>
      </c>
      <c r="H115" s="80">
        <f>IF(ISERROR(VLOOKUP($B115,'R5'!$G$24:$I$29,3,FALSE)),IF(VLOOKUP($B115,'R5'!$H$24:$K$29,4,FALSE)="","",VLOOKUP($B115,'R5'!$H$24:$K$29,4,FALSE)),IF(VLOOKUP($B115,'R5'!$G$24:$I$29,3,FALSE)="","",VLOOKUP($B115,'R5'!$G$24:$I$29,3,FALSE)))</f>
        <v>2</v>
      </c>
      <c r="I115" s="80">
        <f>IF(ISERROR(VLOOKUP($B115,'R6'!$G$24:$I$29,3,FALSE)),IF(VLOOKUP($B115,'R6'!$H$24:$K$29,4,FALSE)="","",VLOOKUP($B115,'R6'!$H$24:$K$29,4,FALSE)),IF(VLOOKUP($B115,'R6'!$G$24:$I$29,3,FALSE)="","",VLOOKUP($B115,'R6'!$G$24:$I$29,3,FALSE)))</f>
        <v>2.5</v>
      </c>
      <c r="J115" s="80">
        <f>IF(ISERROR(VLOOKUP($B115,'R7'!$G$24:$I$29,3,FALSE)),IF(VLOOKUP($B115,'R7'!$H$24:$K$29,4,FALSE)="","",VLOOKUP($B115,'R7'!$H$24:$K$29,4,FALSE)),IF(VLOOKUP($B115,'R7'!$G$24:$I$29,3,FALSE)="","",VLOOKUP($B115,'R7'!$G$24:$I$29,3,FALSE)))</f>
        <v>4</v>
      </c>
      <c r="K115" s="80">
        <f>IF(ISERROR(VLOOKUP($B115,'R8'!$G$24:$I$29,3,FALSE)),IF(VLOOKUP($B115,'R8'!$H$24:$K$29,4,FALSE)="","",VLOOKUP($B115,'R8'!$H$24:$K$29,4,FALSE)),IF(VLOOKUP($B115,'R8'!$G$24:$I$29,3,FALSE)="","",VLOOKUP($B115,'R8'!$G$24:$I$29,3,FALSE)))</f>
        <v>1</v>
      </c>
      <c r="L115" s="80">
        <f>IF(ISERROR(VLOOKUP($B115,'R9'!$G$24:$I$29,3,FALSE)),IF(VLOOKUP($B115,'R9'!$H$24:$K$29,4,FALSE)="","",VLOOKUP($B115,'R9'!$H$24:$K$29,4,FALSE)),IF(VLOOKUP($B115,'R9'!$G$24:$I$29,3,FALSE)="","",VLOOKUP($B115,'R9'!$G$24:$I$29,3,FALSE)))</f>
        <v>2.5</v>
      </c>
      <c r="M115" s="80">
        <f>IF(ISERROR(VLOOKUP($B115,'R10'!$G$24:$I$29,3,FALSE)),IF(VLOOKUP($B115,'R10'!$H$24:$K$29,4,FALSE)="","",VLOOKUP($B115,'R10'!$H$24:$K$29,4,FALSE)),IF(VLOOKUP($B115,'R10'!$G$24:$I$29,3,FALSE)="","",VLOOKUP($B115,'R10'!$G$24:$I$29,3,FALSE)))</f>
        <v>2</v>
      </c>
      <c r="O115" s="80">
        <f>IF(C115="","",IF(C115&gt;C114,1,IF(C115=C114,0.5,0)))</f>
        <v>0</v>
      </c>
      <c r="P115" s="80">
        <f>IF(D115="","",IF(D115&gt;D120,1,IF(D115=D120,0.5,0)))</f>
        <v>1</v>
      </c>
      <c r="Q115" s="80">
        <f>IF(E115="","",IF(E115&gt;E116,1,IF(E115=E116,0.5,0)))</f>
        <v>1</v>
      </c>
      <c r="R115" s="80">
        <f>IF(F115="","",IF(F115&gt;F117,1,IF(F115=F117,0.5,0)))</f>
        <v>1</v>
      </c>
      <c r="S115" s="80">
        <f>IF(G115="","",IF(G115&gt;G118,1,IF(G115=G118,0.5,0)))</f>
        <v>0.5</v>
      </c>
      <c r="T115" s="80">
        <f>IF(H115="","",IF(H115&gt;H119,1,IF(H115=H119,0.5,0)))</f>
        <v>0.5</v>
      </c>
      <c r="U115" s="80">
        <f>IF(I115="","",IF(I115&gt;I109,1,IF(I115=I109,0.5,0)))</f>
        <v>1</v>
      </c>
      <c r="V115" s="80">
        <f>IF(J115="","",IF(J115&gt;J110,1,IF(J115=J110,0.5,0)))</f>
        <v>1</v>
      </c>
      <c r="W115" s="80">
        <f>IF(K115="","",IF(K115&gt;K111,1,IF(K115=K111,0.5,0)))</f>
        <v>0</v>
      </c>
      <c r="X115" s="80">
        <f>IF(L115="","",IF(L115&gt;L112,1,IF(L115=L112,0.5,0)))</f>
        <v>1</v>
      </c>
      <c r="Y115" s="80">
        <f>IF(M115="","",IF(M115&gt;M113,1,IF(M115=M113,0.5,0)))</f>
        <v>0.5</v>
      </c>
    </row>
    <row r="116" spans="1:25" ht="15" customHeight="1" x14ac:dyDescent="0.3">
      <c r="A116" s="1">
        <v>8</v>
      </c>
      <c r="B116" s="83" t="s">
        <v>243</v>
      </c>
      <c r="C116" s="80">
        <f>IF(ISERROR(VLOOKUP($B116,'R11'!$G$24:$I$29,3,FALSE)),IF(VLOOKUP($B116,'R11'!$H$24:$K$29,4,FALSE)="","",VLOOKUP($B116,'R11'!$H$24:$K$29,4,FALSE)),IF(VLOOKUP($B116,'R11'!$G$24:$I$29,3,FALSE)="","",VLOOKUP($B116,'R11'!$G$24:$I$29,3,FALSE)))</f>
        <v>3</v>
      </c>
      <c r="D116" s="80">
        <f>IF(ISERROR(VLOOKUP($B116,'R1'!$G$24:$I$29,3,FALSE)),IF(VLOOKUP($B116,'R1'!$H$24:$K$29,4,FALSE)="","",VLOOKUP($B116,'R1'!$H$24:$K$29,4,FALSE)),IF(VLOOKUP($B116,'R1'!$G$24:$I$29,3,FALSE)="","",VLOOKUP($B116,'R1'!$G$24:$I$29,3,FALSE)))</f>
        <v>1.5</v>
      </c>
      <c r="E116" s="80">
        <f>IF(ISERROR(VLOOKUP($B116,'R2'!$G$24:$I$29,3,FALSE)),IF(VLOOKUP($B116,'R2'!$H$24:$K$29,4,FALSE)="","",VLOOKUP($B116,'R2'!$H$24:$K$29,4,FALSE)),IF(VLOOKUP($B116,'R2'!$G$24:$I$29,3,FALSE)="","",VLOOKUP($B116,'R2'!$G$24:$I$29,3,FALSE)))</f>
        <v>1</v>
      </c>
      <c r="F116" s="80">
        <f>IF(ISERROR(VLOOKUP($B116,'R3'!$G$24:$I$29,3,FALSE)),IF(VLOOKUP($B116,'R3'!$H$24:$K$29,4,FALSE)="","",VLOOKUP($B116,'R3'!$H$24:$K$29,4,FALSE)),IF(VLOOKUP($B116,'R3'!$G$24:$I$29,3,FALSE)="","",VLOOKUP($B116,'R3'!$G$24:$I$29,3,FALSE)))</f>
        <v>2</v>
      </c>
      <c r="G116" s="80">
        <f>IF(ISERROR(VLOOKUP($B116,'R4'!$G$24:$I$29,3,FALSE)),IF(VLOOKUP($B116,'R4'!$H$24:$K$29,4,FALSE)="","",VLOOKUP($B116,'R4'!$H$24:$K$29,4,FALSE)),IF(VLOOKUP($B116,'R4'!$G$24:$I$29,3,FALSE)="","",VLOOKUP($B116,'R4'!$G$24:$I$29,3,FALSE)))</f>
        <v>1.5</v>
      </c>
      <c r="H116" s="80">
        <f>IF(ISERROR(VLOOKUP($B116,'R5'!$G$24:$I$29,3,FALSE)),IF(VLOOKUP($B116,'R5'!$H$24:$K$29,4,FALSE)="","",VLOOKUP($B116,'R5'!$H$24:$K$29,4,FALSE)),IF(VLOOKUP($B116,'R5'!$G$24:$I$29,3,FALSE)="","",VLOOKUP($B116,'R5'!$G$24:$I$29,3,FALSE)))</f>
        <v>0</v>
      </c>
      <c r="I116" s="80">
        <f>IF(ISERROR(VLOOKUP($B116,'R6'!$G$24:$I$29,3,FALSE)),IF(VLOOKUP($B116,'R6'!$H$24:$K$29,4,FALSE)="","",VLOOKUP($B116,'R6'!$H$24:$K$29,4,FALSE)),IF(VLOOKUP($B116,'R6'!$G$24:$I$29,3,FALSE)="","",VLOOKUP($B116,'R6'!$G$24:$I$29,3,FALSE)))</f>
        <v>1.5</v>
      </c>
      <c r="J116" s="80">
        <f>IF(ISERROR(VLOOKUP($B116,'R7'!$G$24:$I$29,3,FALSE)),IF(VLOOKUP($B116,'R7'!$H$24:$K$29,4,FALSE)="","",VLOOKUP($B116,'R7'!$H$24:$K$29,4,FALSE)),IF(VLOOKUP($B116,'R7'!$G$24:$I$29,3,FALSE)="","",VLOOKUP($B116,'R7'!$G$24:$I$29,3,FALSE)))</f>
        <v>3.5</v>
      </c>
      <c r="K116" s="80">
        <f>IF(ISERROR(VLOOKUP($B116,'R8'!$G$24:$I$29,3,FALSE)),IF(VLOOKUP($B116,'R8'!$H$24:$K$29,4,FALSE)="","",VLOOKUP($B116,'R8'!$H$24:$K$29,4,FALSE)),IF(VLOOKUP($B116,'R8'!$G$24:$I$29,3,FALSE)="","",VLOOKUP($B116,'R8'!$G$24:$I$29,3,FALSE)))</f>
        <v>0.5</v>
      </c>
      <c r="L116" s="80">
        <f>IF(ISERROR(VLOOKUP($B116,'R9'!$G$24:$I$29,3,FALSE)),IF(VLOOKUP($B116,'R9'!$H$24:$K$29,4,FALSE)="","",VLOOKUP($B116,'R9'!$H$24:$K$29,4,FALSE)),IF(VLOOKUP($B116,'R9'!$G$24:$I$29,3,FALSE)="","",VLOOKUP($B116,'R9'!$G$24:$I$29,3,FALSE)))</f>
        <v>1.5</v>
      </c>
      <c r="M116" s="80">
        <f>IF(ISERROR(VLOOKUP($B116,'R10'!$G$24:$I$29,3,FALSE)),IF(VLOOKUP($B116,'R10'!$H$24:$K$29,4,FALSE)="","",VLOOKUP($B116,'R10'!$H$24:$K$29,4,FALSE)),IF(VLOOKUP($B116,'R10'!$G$24:$I$29,3,FALSE)="","",VLOOKUP($B116,'R10'!$G$24:$I$29,3,FALSE)))</f>
        <v>3.5</v>
      </c>
      <c r="O116" s="80">
        <f>IF(C116="","",IF(C116&gt;C113,1,IF(C116=C113,0.5,0)))</f>
        <v>1</v>
      </c>
      <c r="P116" s="80">
        <f>IF(D116="","",IF(D116&gt;D114,1,IF(D116=D114,0.5,0)))</f>
        <v>0</v>
      </c>
      <c r="Q116" s="80">
        <f>IF(E116="","",IF(E116&gt;E115,1,IF(E116=E115,0.5,0)))</f>
        <v>0</v>
      </c>
      <c r="R116" s="80">
        <f>IF(F116="","",IF(F116&gt;F120,1,IF(F116=F120,0.5,0)))</f>
        <v>0.5</v>
      </c>
      <c r="S116" s="80">
        <f>IF(G116="","",IF(G116&gt;G117,1,IF(G116=G117,0.5,0)))</f>
        <v>0</v>
      </c>
      <c r="T116" s="80">
        <f>IF(H116="","",IF(H116&gt;H118,1,IF(H116=H118,0.5,0)))</f>
        <v>0</v>
      </c>
      <c r="U116" s="80">
        <f>IF(I116="","",IF(I116&gt;I119,1,IF(I116=I119,0.5,0)))</f>
        <v>0</v>
      </c>
      <c r="V116" s="80">
        <f>IF(J116="","",IF(J116&gt;J109,1,IF(J116=J109,0.5,0)))</f>
        <v>1</v>
      </c>
      <c r="W116" s="80">
        <f>IF(K116="","",IF(K116&gt;K110,1,IF(K116=K110,0.5,0)))</f>
        <v>0</v>
      </c>
      <c r="X116" s="80">
        <f>IF(L116="","",IF(L116&gt;L111,1,IF(L116=L111,0.5,0)))</f>
        <v>0</v>
      </c>
      <c r="Y116" s="80">
        <f>IF(M116="","",IF(M116&gt;M112,1,IF(M116=M112,0.5,0)))</f>
        <v>1</v>
      </c>
    </row>
    <row r="117" spans="1:25" ht="15" customHeight="1" x14ac:dyDescent="0.3">
      <c r="A117" s="1">
        <v>9</v>
      </c>
      <c r="B117" s="83" t="s">
        <v>244</v>
      </c>
      <c r="C117" s="80">
        <f>IF(ISERROR(VLOOKUP($B117,'R11'!$G$24:$I$29,3,FALSE)),IF(VLOOKUP($B117,'R11'!$H$24:$K$29,4,FALSE)="","",VLOOKUP($B117,'R11'!$H$24:$K$29,4,FALSE)),IF(VLOOKUP($B117,'R11'!$G$24:$I$29,3,FALSE)="","",VLOOKUP($B117,'R11'!$G$24:$I$29,3,FALSE)))</f>
        <v>1.5</v>
      </c>
      <c r="D117" s="80">
        <f>IF(ISERROR(VLOOKUP($B117,'R1'!$G$24:$I$29,3,FALSE)),IF(VLOOKUP($B117,'R1'!$H$24:$K$29,4,FALSE)="","",VLOOKUP($B117,'R1'!$H$24:$K$29,4,FALSE)),IF(VLOOKUP($B117,'R1'!$G$24:$I$29,3,FALSE)="","",VLOOKUP($B117,'R1'!$G$24:$I$29,3,FALSE)))</f>
        <v>2</v>
      </c>
      <c r="E117" s="80">
        <f>IF(ISERROR(VLOOKUP($B117,'R2'!$G$24:$I$29,3,FALSE)),IF(VLOOKUP($B117,'R2'!$H$24:$K$29,4,FALSE)="","",VLOOKUP($B117,'R2'!$H$24:$K$29,4,FALSE)),IF(VLOOKUP($B117,'R2'!$G$24:$I$29,3,FALSE)="","",VLOOKUP($B117,'R2'!$G$24:$I$29,3,FALSE)))</f>
        <v>2.5</v>
      </c>
      <c r="F117" s="80">
        <f>IF(ISERROR(VLOOKUP($B117,'R3'!$G$24:$I$29,3,FALSE)),IF(VLOOKUP($B117,'R3'!$H$24:$K$29,4,FALSE)="","",VLOOKUP($B117,'R3'!$H$24:$K$29,4,FALSE)),IF(VLOOKUP($B117,'R3'!$G$24:$I$29,3,FALSE)="","",VLOOKUP($B117,'R3'!$G$24:$I$29,3,FALSE)))</f>
        <v>1.5</v>
      </c>
      <c r="G117" s="80">
        <f>IF(ISERROR(VLOOKUP($B117,'R4'!$G$24:$I$29,3,FALSE)),IF(VLOOKUP($B117,'R4'!$H$24:$K$29,4,FALSE)="","",VLOOKUP($B117,'R4'!$H$24:$K$29,4,FALSE)),IF(VLOOKUP($B117,'R4'!$G$24:$I$29,3,FALSE)="","",VLOOKUP($B117,'R4'!$G$24:$I$29,3,FALSE)))</f>
        <v>2.5</v>
      </c>
      <c r="H117" s="80">
        <f>IF(ISERROR(VLOOKUP($B117,'R5'!$G$24:$I$29,3,FALSE)),IF(VLOOKUP($B117,'R5'!$H$24:$K$29,4,FALSE)="","",VLOOKUP($B117,'R5'!$H$24:$K$29,4,FALSE)),IF(VLOOKUP($B117,'R5'!$G$24:$I$29,3,FALSE)="","",VLOOKUP($B117,'R5'!$G$24:$I$29,3,FALSE)))</f>
        <v>2</v>
      </c>
      <c r="I117" s="80">
        <f>IF(ISERROR(VLOOKUP($B117,'R6'!$G$24:$I$29,3,FALSE)),IF(VLOOKUP($B117,'R6'!$H$24:$K$29,4,FALSE)="","",VLOOKUP($B117,'R6'!$H$24:$K$29,4,FALSE)),IF(VLOOKUP($B117,'R6'!$G$24:$I$29,3,FALSE)="","",VLOOKUP($B117,'R6'!$G$24:$I$29,3,FALSE)))</f>
        <v>3</v>
      </c>
      <c r="J117" s="80">
        <f>IF(ISERROR(VLOOKUP($B117,'R7'!$G$24:$I$29,3,FALSE)),IF(VLOOKUP($B117,'R7'!$H$24:$K$29,4,FALSE)="","",VLOOKUP($B117,'R7'!$H$24:$K$29,4,FALSE)),IF(VLOOKUP($B117,'R7'!$G$24:$I$29,3,FALSE)="","",VLOOKUP($B117,'R7'!$G$24:$I$29,3,FALSE)))</f>
        <v>2</v>
      </c>
      <c r="K117" s="80">
        <f>IF(ISERROR(VLOOKUP($B117,'R8'!$G$24:$I$29,3,FALSE)),IF(VLOOKUP($B117,'R8'!$H$24:$K$29,4,FALSE)="","",VLOOKUP($B117,'R8'!$H$24:$K$29,4,FALSE)),IF(VLOOKUP($B117,'R8'!$G$24:$I$29,3,FALSE)="","",VLOOKUP($B117,'R8'!$G$24:$I$29,3,FALSE)))</f>
        <v>4</v>
      </c>
      <c r="L117" s="80">
        <f>IF(ISERROR(VLOOKUP($B117,'R9'!$G$24:$I$29,3,FALSE)),IF(VLOOKUP($B117,'R9'!$H$24:$K$29,4,FALSE)="","",VLOOKUP($B117,'R9'!$H$24:$K$29,4,FALSE)),IF(VLOOKUP($B117,'R9'!$G$24:$I$29,3,FALSE)="","",VLOOKUP($B117,'R9'!$G$24:$I$29,3,FALSE)))</f>
        <v>2</v>
      </c>
      <c r="M117" s="80">
        <f>IF(ISERROR(VLOOKUP($B117,'R10'!$G$24:$I$29,3,FALSE)),IF(VLOOKUP($B117,'R10'!$H$24:$K$29,4,FALSE)="","",VLOOKUP($B117,'R10'!$H$24:$K$29,4,FALSE)),IF(VLOOKUP($B117,'R10'!$G$24:$I$29,3,FALSE)="","",VLOOKUP($B117,'R10'!$G$24:$I$29,3,FALSE)))</f>
        <v>2</v>
      </c>
      <c r="O117" s="80">
        <f>IF(C117="","",IF(C117&gt;C112,1,IF(C117=C112,0.5,0)))</f>
        <v>0</v>
      </c>
      <c r="P117" s="80">
        <f>IF(D117="","",IF(D117&gt;D113,1,IF(D117=D113,0.5,0)))</f>
        <v>0.5</v>
      </c>
      <c r="Q117" s="80">
        <f>IF(E117="","",IF(E117&gt;E114,1,IF(E117=E114,0.5,0)))</f>
        <v>1</v>
      </c>
      <c r="R117" s="80">
        <f>IF(F117="","",IF(F117&gt;F115,1,IF(F117=F115,0.5,0)))</f>
        <v>0</v>
      </c>
      <c r="S117" s="80">
        <f>IF(G117="","",IF(G117&gt;G116,1,IF(G117=G116,0.5,0)))</f>
        <v>1</v>
      </c>
      <c r="T117" s="80">
        <f>IF(H117="","",IF(H117&gt;H120,1,IF(H117=H120,0.5,0)))</f>
        <v>0.5</v>
      </c>
      <c r="U117" s="80">
        <f>IF(I117="","",IF(I117&gt;I118,1,IF(I117=I118,0.5,0)))</f>
        <v>1</v>
      </c>
      <c r="V117" s="80">
        <f>IF(J117="","",IF(J117&gt;J119,1,IF(J117=J119,0.5,0)))</f>
        <v>0.5</v>
      </c>
      <c r="W117" s="80">
        <f>IF(K117="","",IF(K117&gt;K109,1,IF(K117=K109,0.5,0)))</f>
        <v>1</v>
      </c>
      <c r="X117" s="80">
        <f>IF(L117="","",IF(L117&gt;L110,1,IF(L117=L110,0.5,0)))</f>
        <v>0.5</v>
      </c>
      <c r="Y117" s="80">
        <f>IF(M117="","",IF(M117&gt;M111,1,IF(M117=M111,0.5,0)))</f>
        <v>0.5</v>
      </c>
    </row>
    <row r="118" spans="1:25" ht="15" customHeight="1" x14ac:dyDescent="0.3">
      <c r="A118" s="1">
        <v>10</v>
      </c>
      <c r="B118" s="83" t="s">
        <v>245</v>
      </c>
      <c r="C118" s="80">
        <f>IF(ISERROR(VLOOKUP($B118,'R11'!$G$24:$I$29,3,FALSE)),IF(VLOOKUP($B118,'R11'!$H$24:$K$29,4,FALSE)="","",VLOOKUP($B118,'R11'!$H$24:$K$29,4,FALSE)),IF(VLOOKUP($B118,'R11'!$G$24:$I$29,3,FALSE)="","",VLOOKUP($B118,'R11'!$G$24:$I$29,3,FALSE)))</f>
        <v>1.5</v>
      </c>
      <c r="D118" s="80">
        <f>IF(ISERROR(VLOOKUP($B118,'R1'!$G$24:$I$29,3,FALSE)),IF(VLOOKUP($B118,'R1'!$H$24:$K$29,4,FALSE)="","",VLOOKUP($B118,'R1'!$H$24:$K$29,4,FALSE)),IF(VLOOKUP($B118,'R1'!$G$24:$I$29,3,FALSE)="","",VLOOKUP($B118,'R1'!$G$24:$I$29,3,FALSE)))</f>
        <v>2.5</v>
      </c>
      <c r="E118" s="80">
        <f>IF(ISERROR(VLOOKUP($B118,'R2'!$G$24:$I$29,3,FALSE)),IF(VLOOKUP($B118,'R2'!$H$24:$K$29,4,FALSE)="","",VLOOKUP($B118,'R2'!$H$24:$K$29,4,FALSE)),IF(VLOOKUP($B118,'R2'!$G$24:$I$29,3,FALSE)="","",VLOOKUP($B118,'R2'!$G$24:$I$29,3,FALSE)))</f>
        <v>2</v>
      </c>
      <c r="F118" s="80">
        <f>IF(ISERROR(VLOOKUP($B118,'R3'!$G$24:$I$29,3,FALSE)),IF(VLOOKUP($B118,'R3'!$H$24:$K$29,4,FALSE)="","",VLOOKUP($B118,'R3'!$H$24:$K$29,4,FALSE)),IF(VLOOKUP($B118,'R3'!$G$24:$I$29,3,FALSE)="","",VLOOKUP($B118,'R3'!$G$24:$I$29,3,FALSE)))</f>
        <v>3</v>
      </c>
      <c r="G118" s="80">
        <f>IF(ISERROR(VLOOKUP($B118,'R4'!$G$24:$I$29,3,FALSE)),IF(VLOOKUP($B118,'R4'!$H$24:$K$29,4,FALSE)="","",VLOOKUP($B118,'R4'!$H$24:$K$29,4,FALSE)),IF(VLOOKUP($B118,'R4'!$G$24:$I$29,3,FALSE)="","",VLOOKUP($B118,'R4'!$G$24:$I$29,3,FALSE)))</f>
        <v>2</v>
      </c>
      <c r="H118" s="80">
        <f>IF(ISERROR(VLOOKUP($B118,'R5'!$G$24:$I$29,3,FALSE)),IF(VLOOKUP($B118,'R5'!$H$24:$K$29,4,FALSE)="","",VLOOKUP($B118,'R5'!$H$24:$K$29,4,FALSE)),IF(VLOOKUP($B118,'R5'!$G$24:$I$29,3,FALSE)="","",VLOOKUP($B118,'R5'!$G$24:$I$29,3,FALSE)))</f>
        <v>4</v>
      </c>
      <c r="I118" s="80">
        <f>IF(ISERROR(VLOOKUP($B118,'R6'!$G$24:$I$29,3,FALSE)),IF(VLOOKUP($B118,'R6'!$H$24:$K$29,4,FALSE)="","",VLOOKUP($B118,'R6'!$H$24:$K$29,4,FALSE)),IF(VLOOKUP($B118,'R6'!$G$24:$I$29,3,FALSE)="","",VLOOKUP($B118,'R6'!$G$24:$I$29,3,FALSE)))</f>
        <v>1</v>
      </c>
      <c r="J118" s="80">
        <f>IF(ISERROR(VLOOKUP($B118,'R7'!$G$24:$I$29,3,FALSE)),IF(VLOOKUP($B118,'R7'!$H$24:$K$29,4,FALSE)="","",VLOOKUP($B118,'R7'!$H$24:$K$29,4,FALSE)),IF(VLOOKUP($B118,'R7'!$G$24:$I$29,3,FALSE)="","",VLOOKUP($B118,'R7'!$G$24:$I$29,3,FALSE)))</f>
        <v>2.5</v>
      </c>
      <c r="K118" s="80">
        <f>IF(ISERROR(VLOOKUP($B118,'R8'!$G$24:$I$29,3,FALSE)),IF(VLOOKUP($B118,'R8'!$H$24:$K$29,4,FALSE)="","",VLOOKUP($B118,'R8'!$H$24:$K$29,4,FALSE)),IF(VLOOKUP($B118,'R8'!$G$24:$I$29,3,FALSE)="","",VLOOKUP($B118,'R8'!$G$24:$I$29,3,FALSE)))</f>
        <v>3</v>
      </c>
      <c r="L118" s="80">
        <f>IF(ISERROR(VLOOKUP($B118,'R9'!$G$24:$I$29,3,FALSE)),IF(VLOOKUP($B118,'R9'!$H$24:$K$29,4,FALSE)="","",VLOOKUP($B118,'R9'!$H$24:$K$29,4,FALSE)),IF(VLOOKUP($B118,'R9'!$G$24:$I$29,3,FALSE)="","",VLOOKUP($B118,'R9'!$G$24:$I$29,3,FALSE)))</f>
        <v>3</v>
      </c>
      <c r="M118" s="80">
        <f>IF(ISERROR(VLOOKUP($B118,'R10'!$G$24:$I$29,3,FALSE)),IF(VLOOKUP($B118,'R10'!$H$24:$K$29,4,FALSE)="","",VLOOKUP($B118,'R10'!$H$24:$K$29,4,FALSE)),IF(VLOOKUP($B118,'R10'!$G$24:$I$29,3,FALSE)="","",VLOOKUP($B118,'R10'!$G$24:$I$29,3,FALSE)))</f>
        <v>4</v>
      </c>
      <c r="O118" s="80">
        <f>IF(C118="","",IF(C118&gt;C111,1,IF(C118=C111,0.5,0)))</f>
        <v>0</v>
      </c>
      <c r="P118" s="80">
        <f>IF(D118="","",IF(D118&gt;D112,1,IF(D118=D112,0.5,0)))</f>
        <v>1</v>
      </c>
      <c r="Q118" s="80">
        <f>IF(E118="","",IF(E118&gt;E113,1,IF(E118=E113,0.5,0)))</f>
        <v>0.5</v>
      </c>
      <c r="R118" s="80">
        <f>IF(F118="","",IF(F118&gt;F114,1,IF(F118=F114,0.5,0)))</f>
        <v>1</v>
      </c>
      <c r="S118" s="80">
        <f>IF(G118="","",IF(G118&gt;G115,1,IF(G118=G115,0.5,0)))</f>
        <v>0.5</v>
      </c>
      <c r="T118" s="80">
        <f>IF(H118="","",IF(H118&gt;H116,1,IF(H118=H116,0.5,0)))</f>
        <v>1</v>
      </c>
      <c r="U118" s="80">
        <f>IF(I118="","",IF(I118&gt;I117,1,IF(I118=I117,0.5,0)))</f>
        <v>0</v>
      </c>
      <c r="V118" s="80">
        <f>IF(J118="","",IF(J118&gt;J120,1,IF(J118=J120,0.5,0)))</f>
        <v>1</v>
      </c>
      <c r="W118" s="80">
        <f>IF(K118="","",IF(K118&gt;K119,1,IF(K118=K119,0.5,0)))</f>
        <v>1</v>
      </c>
      <c r="X118" s="80">
        <f>IF(L118="","",IF(L118&gt;L109,1,IF(L118=L109,0.5,0)))</f>
        <v>1</v>
      </c>
      <c r="Y118" s="80">
        <f>IF(M118="","",IF(M118&gt;M110,1,IF(M118=M110,0.5,0)))</f>
        <v>1</v>
      </c>
    </row>
    <row r="119" spans="1:25" ht="15" customHeight="1" x14ac:dyDescent="0.3">
      <c r="A119" s="1">
        <v>11</v>
      </c>
      <c r="B119" s="92" t="s">
        <v>246</v>
      </c>
      <c r="C119" s="80">
        <f>IF(ISERROR(VLOOKUP($B119,'R11'!$G$24:$I$29,3,FALSE)),IF(VLOOKUP($B119,'R11'!$H$24:$K$29,4,FALSE)="","",VLOOKUP($B119,'R11'!$H$24:$K$29,4,FALSE)),IF(VLOOKUP($B119,'R11'!$G$24:$I$29,3,FALSE)="","",VLOOKUP($B119,'R11'!$G$24:$I$29,3,FALSE)))</f>
        <v>2</v>
      </c>
      <c r="D119" s="80">
        <f>IF(ISERROR(VLOOKUP($B119,'R1'!$G$24:$I$29,3,FALSE)),IF(VLOOKUP($B119,'R1'!$H$24:$K$29,4,FALSE)="","",VLOOKUP($B119,'R1'!$H$24:$K$29,4,FALSE)),IF(VLOOKUP($B119,'R1'!$G$24:$I$29,3,FALSE)="","",VLOOKUP($B119,'R1'!$G$24:$I$29,3,FALSE)))</f>
        <v>2</v>
      </c>
      <c r="E119" s="80">
        <f>IF(ISERROR(VLOOKUP($B119,'R2'!$G$24:$I$29,3,FALSE)),IF(VLOOKUP($B119,'R2'!$H$24:$K$29,4,FALSE)="","",VLOOKUP($B119,'R2'!$H$24:$K$29,4,FALSE)),IF(VLOOKUP($B119,'R2'!$G$24:$I$29,3,FALSE)="","",VLOOKUP($B119,'R2'!$G$24:$I$29,3,FALSE)))</f>
        <v>2.5</v>
      </c>
      <c r="F119" s="80">
        <f>IF(ISERROR(VLOOKUP($B119,'R3'!$G$24:$I$29,3,FALSE)),IF(VLOOKUP($B119,'R3'!$H$24:$K$29,4,FALSE)="","",VLOOKUP($B119,'R3'!$H$24:$K$29,4,FALSE)),IF(VLOOKUP($B119,'R3'!$G$24:$I$29,3,FALSE)="","",VLOOKUP($B119,'R3'!$G$24:$I$29,3,FALSE)))</f>
        <v>3.5</v>
      </c>
      <c r="G119" s="80">
        <f>IF(ISERROR(VLOOKUP($B119,'R4'!$G$24:$I$29,3,FALSE)),IF(VLOOKUP($B119,'R4'!$H$24:$K$29,4,FALSE)="","",VLOOKUP($B119,'R4'!$H$24:$K$29,4,FALSE)),IF(VLOOKUP($B119,'R4'!$G$24:$I$29,3,FALSE)="","",VLOOKUP($B119,'R4'!$G$24:$I$29,3,FALSE)))</f>
        <v>2</v>
      </c>
      <c r="H119" s="80">
        <f>IF(ISERROR(VLOOKUP($B119,'R5'!$G$24:$I$29,3,FALSE)),IF(VLOOKUP($B119,'R5'!$H$24:$K$29,4,FALSE)="","",VLOOKUP($B119,'R5'!$H$24:$K$29,4,FALSE)),IF(VLOOKUP($B119,'R5'!$G$24:$I$29,3,FALSE)="","",VLOOKUP($B119,'R5'!$G$24:$I$29,3,FALSE)))</f>
        <v>2</v>
      </c>
      <c r="I119" s="80">
        <f>IF(ISERROR(VLOOKUP($B119,'R6'!$G$24:$I$29,3,FALSE)),IF(VLOOKUP($B119,'R6'!$H$24:$K$29,4,FALSE)="","",VLOOKUP($B119,'R6'!$H$24:$K$29,4,FALSE)),IF(VLOOKUP($B119,'R6'!$G$24:$I$29,3,FALSE)="","",VLOOKUP($B119,'R6'!$G$24:$I$29,3,FALSE)))</f>
        <v>2.5</v>
      </c>
      <c r="J119" s="80">
        <f>IF(ISERROR(VLOOKUP($B119,'R7'!$G$24:$I$29,3,FALSE)),IF(VLOOKUP($B119,'R7'!$H$24:$K$29,4,FALSE)="","",VLOOKUP($B119,'R7'!$H$24:$K$29,4,FALSE)),IF(VLOOKUP($B119,'R7'!$G$24:$I$29,3,FALSE)="","",VLOOKUP($B119,'R7'!$G$24:$I$29,3,FALSE)))</f>
        <v>2</v>
      </c>
      <c r="K119" s="80">
        <f>IF(ISERROR(VLOOKUP($B119,'R8'!$G$24:$I$29,3,FALSE)),IF(VLOOKUP($B119,'R8'!$H$24:$K$29,4,FALSE)="","",VLOOKUP($B119,'R8'!$H$24:$K$29,4,FALSE)),IF(VLOOKUP($B119,'R8'!$G$24:$I$29,3,FALSE)="","",VLOOKUP($B119,'R8'!$G$24:$I$29,3,FALSE)))</f>
        <v>1</v>
      </c>
      <c r="L119" s="80">
        <f>IF(ISERROR(VLOOKUP($B119,'R9'!$G$24:$I$29,3,FALSE)),IF(VLOOKUP($B119,'R9'!$H$24:$K$29,4,FALSE)="","",VLOOKUP($B119,'R9'!$H$24:$K$29,4,FALSE)),IF(VLOOKUP($B119,'R9'!$G$24:$I$29,3,FALSE)="","",VLOOKUP($B119,'R9'!$G$24:$I$29,3,FALSE)))</f>
        <v>4</v>
      </c>
      <c r="M119" s="80">
        <f>IF(ISERROR(VLOOKUP($B119,'R10'!$G$24:$I$29,3,FALSE)),IF(VLOOKUP($B119,'R10'!$H$24:$K$29,4,FALSE)="","",VLOOKUP($B119,'R10'!$H$24:$K$29,4,FALSE)),IF(VLOOKUP($B119,'R10'!$G$24:$I$29,3,FALSE)="","",VLOOKUP($B119,'R10'!$G$24:$I$29,3,FALSE)))</f>
        <v>1</v>
      </c>
      <c r="O119" s="80">
        <f>IF(C119="","",IF(C119&gt;C110,1,IF(C119=C110,0.5,0)))</f>
        <v>0.5</v>
      </c>
      <c r="P119" s="80">
        <f>IF(D119="","",IF(D119&gt;D111,1,IF(D119=D111,0.5,0)))</f>
        <v>0.5</v>
      </c>
      <c r="Q119" s="80">
        <f>IF(E119="","",IF(E119&gt;E112,1,IF(E119=E112,0.5,0)))</f>
        <v>1</v>
      </c>
      <c r="R119" s="80">
        <f>IF(F119="","",IF(F119&gt;F113,1,IF(F119=F113,0.5,0)))</f>
        <v>1</v>
      </c>
      <c r="S119" s="80">
        <f>IF(G119="","",IF(G119&gt;G114,1,IF(G119=G114,0.5,0)))</f>
        <v>0.5</v>
      </c>
      <c r="T119" s="80">
        <f>IF(H119="","",IF(H119&gt;H115,1,IF(H119=H115,0.5,0)))</f>
        <v>0.5</v>
      </c>
      <c r="U119" s="80">
        <f>IF(I119="","",IF(I119&gt;I116,1,IF(I119=I116,0.5,0)))</f>
        <v>1</v>
      </c>
      <c r="V119" s="80">
        <f>IF(J119="","",IF(J119&gt;J117,1,IF(J119=J117,0.5,0)))</f>
        <v>0.5</v>
      </c>
      <c r="W119" s="80">
        <f>IF(K119="","",IF(K119&gt;K118,1,IF(K119=K118,0.5,0)))</f>
        <v>0</v>
      </c>
      <c r="X119" s="80">
        <f>IF(L119="","",IF(L119&gt;L120,1,IF(L119=L120,0.5,0)))</f>
        <v>1</v>
      </c>
      <c r="Y119" s="80">
        <f>IF(M119="","",IF(M119&gt;M109,1,IF(M119=M109,0.5,0)))</f>
        <v>0</v>
      </c>
    </row>
    <row r="120" spans="1:25" ht="15" customHeight="1" x14ac:dyDescent="0.3">
      <c r="A120" s="1">
        <v>12</v>
      </c>
      <c r="B120" s="83" t="s">
        <v>247</v>
      </c>
      <c r="C120" s="80">
        <f>IF(ISERROR(VLOOKUP($B120,'R11'!$G$24:$I$29,3,FALSE)),IF(VLOOKUP($B120,'R11'!$H$24:$K$29,4,FALSE)="","",VLOOKUP($B120,'R11'!$H$24:$K$29,4,FALSE)),IF(VLOOKUP($B120,'R11'!$G$24:$I$29,3,FALSE)="","",VLOOKUP($B120,'R11'!$G$24:$I$29,3,FALSE)))</f>
        <v>0</v>
      </c>
      <c r="D120" s="80">
        <f>IF(ISERROR(VLOOKUP($B120,'R1'!$G$24:$I$29,3,FALSE)),IF(VLOOKUP($B120,'R1'!$H$24:$K$29,4,FALSE)="","",VLOOKUP($B120,'R1'!$H$24:$K$29,4,FALSE)),IF(VLOOKUP($B120,'R1'!$G$24:$I$29,3,FALSE)="","",VLOOKUP($B120,'R1'!$G$24:$I$29,3,FALSE)))</f>
        <v>0.5</v>
      </c>
      <c r="E120" s="80">
        <f>IF(ISERROR(VLOOKUP($B120,'R2'!$G$24:$I$29,3,FALSE)),IF(VLOOKUP($B120,'R2'!$H$24:$K$29,4,FALSE)="","",VLOOKUP($B120,'R2'!$H$24:$K$29,4,FALSE)),IF(VLOOKUP($B120,'R2'!$G$24:$I$29,3,FALSE)="","",VLOOKUP($B120,'R2'!$G$24:$I$29,3,FALSE)))</f>
        <v>0.5</v>
      </c>
      <c r="F120" s="80">
        <f>IF(ISERROR(VLOOKUP($B120,'R3'!$G$24:$I$29,3,FALSE)),IF(VLOOKUP($B120,'R3'!$H$24:$K$29,4,FALSE)="","",VLOOKUP($B120,'R3'!$H$24:$K$29,4,FALSE)),IF(VLOOKUP($B120,'R3'!$G$24:$I$29,3,FALSE)="","",VLOOKUP($B120,'R3'!$G$24:$I$29,3,FALSE)))</f>
        <v>2</v>
      </c>
      <c r="G120" s="80">
        <f>IF(ISERROR(VLOOKUP($B120,'R4'!$G$24:$I$29,3,FALSE)),IF(VLOOKUP($B120,'R4'!$H$24:$K$29,4,FALSE)="","",VLOOKUP($B120,'R4'!$H$24:$K$29,4,FALSE)),IF(VLOOKUP($B120,'R4'!$G$24:$I$29,3,FALSE)="","",VLOOKUP($B120,'R4'!$G$24:$I$29,3,FALSE)))</f>
        <v>0</v>
      </c>
      <c r="H120" s="80">
        <f>IF(ISERROR(VLOOKUP($B120,'R5'!$G$24:$I$29,3,FALSE)),IF(VLOOKUP($B120,'R5'!$H$24:$K$29,4,FALSE)="","",VLOOKUP($B120,'R5'!$H$24:$K$29,4,FALSE)),IF(VLOOKUP($B120,'R5'!$G$24:$I$29,3,FALSE)="","",VLOOKUP($B120,'R5'!$G$24:$I$29,3,FALSE)))</f>
        <v>2</v>
      </c>
      <c r="I120" s="80">
        <f>IF(ISERROR(VLOOKUP($B120,'R6'!$G$24:$I$29,3,FALSE)),IF(VLOOKUP($B120,'R6'!$H$24:$K$29,4,FALSE)="","",VLOOKUP($B120,'R6'!$H$24:$K$29,4,FALSE)),IF(VLOOKUP($B120,'R6'!$G$24:$I$29,3,FALSE)="","",VLOOKUP($B120,'R6'!$G$24:$I$29,3,FALSE)))</f>
        <v>1.5</v>
      </c>
      <c r="J120" s="80">
        <f>IF(ISERROR(VLOOKUP($B120,'R7'!$G$24:$I$29,3,FALSE)),IF(VLOOKUP($B120,'R7'!$H$24:$K$29,4,FALSE)="","",VLOOKUP($B120,'R7'!$H$24:$K$29,4,FALSE)),IF(VLOOKUP($B120,'R7'!$G$24:$I$29,3,FALSE)="","",VLOOKUP($B120,'R7'!$G$24:$I$29,3,FALSE)))</f>
        <v>1.5</v>
      </c>
      <c r="K120" s="80">
        <f>IF(ISERROR(VLOOKUP($B120,'R8'!$G$24:$I$29,3,FALSE)),IF(VLOOKUP($B120,'R8'!$H$24:$K$29,4,FALSE)="","",VLOOKUP($B120,'R8'!$H$24:$K$29,4,FALSE)),IF(VLOOKUP($B120,'R8'!$G$24:$I$29,3,FALSE)="","",VLOOKUP($B120,'R8'!$G$24:$I$29,3,FALSE)))</f>
        <v>2</v>
      </c>
      <c r="L120" s="80">
        <f>IF(ISERROR(VLOOKUP($B120,'R9'!$G$24:$I$29,3,FALSE)),IF(VLOOKUP($B120,'R9'!$H$24:$K$29,4,FALSE)="","",VLOOKUP($B120,'R9'!$H$24:$K$29,4,FALSE)),IF(VLOOKUP($B120,'R9'!$G$24:$I$29,3,FALSE)="","",VLOOKUP($B120,'R9'!$G$24:$I$29,3,FALSE)))</f>
        <v>0</v>
      </c>
      <c r="M120" s="80">
        <f>IF(ISERROR(VLOOKUP($B120,'R10'!$G$24:$I$29,3,FALSE)),IF(VLOOKUP($B120,'R10'!$H$24:$K$29,4,FALSE)="","",VLOOKUP($B120,'R10'!$H$24:$K$29,4,FALSE)),IF(VLOOKUP($B120,'R10'!$G$24:$I$29,3,FALSE)="","",VLOOKUP($B120,'R10'!$G$24:$I$29,3,FALSE)))</f>
        <v>0</v>
      </c>
      <c r="O120" s="80">
        <f>IF(C120="","",IF(C120&gt;C109,1,IF(C120=C109,0.5,0)))</f>
        <v>0</v>
      </c>
      <c r="P120" s="80">
        <f>IF(D120="","",IF(D120&gt;D115,1,IF(D120=D115,0.5,0)))</f>
        <v>0</v>
      </c>
      <c r="Q120" s="80">
        <f>IF(E120="","",IF(E120&gt;E110,1,IF(E120=E110,0.5,0)))</f>
        <v>0</v>
      </c>
      <c r="R120" s="80">
        <f>IF(F120="","",IF(F120&gt;F116,1,IF(F120=F116,0.5,0)))</f>
        <v>0.5</v>
      </c>
      <c r="S120" s="80">
        <f>IF(G120="","",IF(G120&gt;G111,1,IF(G120=G111,0.5,0)))</f>
        <v>0</v>
      </c>
      <c r="T120" s="80">
        <f>IF(H120="","",IF(H120&gt;H117,1,IF(H120=H117,0.5,0)))</f>
        <v>0.5</v>
      </c>
      <c r="U120" s="80">
        <f>IF(I120="","",IF(I120&gt;I112,1,IF(I120=I112,0.5,0)))</f>
        <v>0</v>
      </c>
      <c r="V120" s="80">
        <f>IF(J120="","",IF(J120&gt;J118,1,IF(J120=J118,0.5,0)))</f>
        <v>0</v>
      </c>
      <c r="W120" s="80">
        <f>IF(K120="","",IF(K120&gt;K113,1,IF(K120=K113,0.5,0)))</f>
        <v>0.5</v>
      </c>
      <c r="X120" s="80">
        <f>IF(L120="","",IF(L120&gt;L119,1,IF(L120=L119,0.5,0)))</f>
        <v>0</v>
      </c>
      <c r="Y120" s="80">
        <f>IF(M120="","",IF(M120&gt;M114,1,IF(M120=M114,0.5,0)))</f>
        <v>0</v>
      </c>
    </row>
    <row r="121" spans="1:25" ht="15" customHeight="1" x14ac:dyDescent="0.3">
      <c r="A121" s="1"/>
      <c r="B121" s="88" t="s">
        <v>59</v>
      </c>
    </row>
    <row r="122" spans="1:25" ht="15" customHeight="1" x14ac:dyDescent="0.3">
      <c r="A122" s="1"/>
      <c r="B122" s="87" t="s">
        <v>8</v>
      </c>
    </row>
    <row r="123" spans="1:25" ht="15" customHeight="1" x14ac:dyDescent="0.3">
      <c r="A123" s="1"/>
      <c r="B123" s="87"/>
    </row>
    <row r="124" spans="1:25" ht="15" customHeight="1" x14ac:dyDescent="0.3">
      <c r="A124" s="1">
        <v>1</v>
      </c>
      <c r="B124" s="83" t="s">
        <v>109</v>
      </c>
      <c r="C124" s="80">
        <f>IF(ISERROR(VLOOKUP($B124,'R11'!$M$24:$O$29,3,FALSE)),IF(VLOOKUP($B124,'R11'!$N$24:$Q$29,4,FALSE)="","",VLOOKUP($B124,'R11'!$N$24:$Q$29,4,FALSE)),IF(VLOOKUP($B124,'R11'!$M$24:$O$29,3,FALSE)="","",VLOOKUP($B124,'R11'!$M$24:$O$29,3,FALSE)))</f>
        <v>0</v>
      </c>
      <c r="D124" s="80">
        <f>IF(ISERROR(VLOOKUP($B124,'R1'!$M$24:$O$29,3,FALSE)),IF(VLOOKUP($B124,'R1'!$N$24:$Q$29,4,FALSE)="","",VLOOKUP($B124,'R1'!$N$24:$Q$29,4,FALSE)),IF(VLOOKUP($B124,'R1'!$M$24:$O$29,3,FALSE)="","",VLOOKUP($B124,'R1'!$M$24:$O$29,3,FALSE)))</f>
        <v>1.5</v>
      </c>
      <c r="E124" s="80">
        <f>IF(ISERROR(VLOOKUP($B124,'R2'!$M$24:$O$29,3,FALSE)),IF(VLOOKUP($B124,'R2'!$N$24:$Q$29,4,FALSE)="","",VLOOKUP($B124,'R2'!$N$24:$Q$29,4,FALSE)),IF(VLOOKUP($B124,'R2'!$M$24:$O$29,3,FALSE)="","",VLOOKUP($B124,'R2'!$M$24:$O$29,3,FALSE)))</f>
        <v>2.5</v>
      </c>
      <c r="F124" s="80">
        <f>IF(ISERROR(VLOOKUP($B124,'R3'!$M$24:$O$29,3,FALSE)),IF(VLOOKUP($B124,'R3'!$N$24:$Q$29,4,FALSE)="","",VLOOKUP($B124,'R3'!$N$24:$Q$29,4,FALSE)),IF(VLOOKUP($B124,'R3'!$M$24:$O$29,3,FALSE)="","",VLOOKUP($B124,'R3'!$M$24:$O$29,3,FALSE)))</f>
        <v>4</v>
      </c>
      <c r="G124" s="80">
        <f>IF(ISERROR(VLOOKUP($B124,'R4'!$M$24:$O$29,3,FALSE)),IF(VLOOKUP($B124,'R4'!$N$24:$Q$29,4,FALSE)="","",VLOOKUP($B124,'R4'!$N$24:$Q$29,4,FALSE)),IF(VLOOKUP($B124,'R4'!$M$24:$O$29,3,FALSE)="","",VLOOKUP($B124,'R4'!$M$24:$O$29,3,FALSE)))</f>
        <v>0.5</v>
      </c>
      <c r="H124" s="80">
        <f>IF(ISERROR(VLOOKUP($B124,'R5'!$M$24:$O$29,3,FALSE)),IF(VLOOKUP($B124,'R5'!$N$24:$Q$29,4,FALSE)="","",VLOOKUP($B124,'R5'!$N$24:$Q$29,4,FALSE)),IF(VLOOKUP($B124,'R5'!$M$24:$O$29,3,FALSE)="","",VLOOKUP($B124,'R5'!$M$24:$O$29,3,FALSE)))</f>
        <v>3</v>
      </c>
      <c r="I124" s="80">
        <f>IF(ISERROR(VLOOKUP($B124,'R6'!$M$24:$O$29,3,FALSE)),IF(VLOOKUP($B124,'R6'!$N$24:$Q$29,4,FALSE)="","",VLOOKUP($B124,'R6'!$N$24:$Q$29,4,FALSE)),IF(VLOOKUP($B124,'R6'!$M$24:$O$29,3,FALSE)="","",VLOOKUP($B124,'R6'!$M$24:$O$29,3,FALSE)))</f>
        <v>0</v>
      </c>
      <c r="J124" s="80">
        <f>IF(ISERROR(VLOOKUP($B124,'R7'!$M$24:$O$29,3,FALSE)),IF(VLOOKUP($B124,'R7'!$N$24:$Q$29,4,FALSE)="","",VLOOKUP($B124,'R7'!$N$24:$Q$29,4,FALSE)),IF(VLOOKUP($B124,'R7'!$M$24:$O$29,3,FALSE)="","",VLOOKUP($B124,'R7'!$M$24:$O$29,3,FALSE)))</f>
        <v>4</v>
      </c>
      <c r="K124" s="80">
        <f>IF(ISERROR(VLOOKUP($B124,'R8'!$M$24:$O$29,3,FALSE)),IF(VLOOKUP($B124,'R8'!$N$24:$Q$29,4,FALSE)="","",VLOOKUP($B124,'R8'!$N$24:$Q$29,4,FALSE)),IF(VLOOKUP($B124,'R8'!$M$24:$O$29,3,FALSE)="","",VLOOKUP($B124,'R8'!$M$24:$O$29,3,FALSE)))</f>
        <v>0</v>
      </c>
      <c r="L124" s="80">
        <f>IF(ISERROR(VLOOKUP($B124,'R9'!$M$24:$O$29,3,FALSE)),IF(VLOOKUP($B124,'R9'!$N$24:$Q$29,4,FALSE)="","",VLOOKUP($B124,'R9'!$N$24:$Q$29,4,FALSE)),IF(VLOOKUP($B124,'R9'!$M$24:$O$29,3,FALSE)="","",VLOOKUP($B124,'R9'!$M$24:$O$29,3,FALSE)))</f>
        <v>0.5</v>
      </c>
      <c r="M124" s="80">
        <f>IF(ISERROR(VLOOKUP($B124,'R10'!$M$24:$O$29,3,FALSE)),IF(VLOOKUP($B124,'R10'!$N$24:$Q$29,4,FALSE)="","",VLOOKUP($B124,'R10'!$N$24:$Q$29,4,FALSE)),IF(VLOOKUP($B124,'R10'!$M$24:$O$29,3,FALSE)="","",VLOOKUP($B124,'R10'!$M$24:$O$29,3,FALSE)))</f>
        <v>0.5</v>
      </c>
      <c r="O124" s="80">
        <f>IF(C124="","",IF(C124&gt;C135,1,IF(C124=C135,0.5,0)))</f>
        <v>0</v>
      </c>
      <c r="P124" s="80">
        <f>IF(D124="","",IF(D124&gt;D125,1,IF(D124=D125,0.5,0)))</f>
        <v>0</v>
      </c>
      <c r="Q124" s="80">
        <f>IF(E124="","",IF(E124&gt;E126,1,IF(E124=E126,0.5,0)))</f>
        <v>1</v>
      </c>
      <c r="R124" s="80">
        <f>IF(F124="","",IF(F124&gt;F127,1,IF(F124=F127,0.5,0)))</f>
        <v>1</v>
      </c>
      <c r="S124" s="80">
        <f>IF(G124="","",IF(G124&gt;G128,1,IF(G124=G128,0.5,0)))</f>
        <v>0</v>
      </c>
      <c r="T124" s="80">
        <f>IF(H124="","",IF(H124&gt;H129,1,IF(H124=H129,0.5,0)))</f>
        <v>1</v>
      </c>
      <c r="U124" s="80">
        <f>IF(I124="","",IF(I124&gt;I130,1,IF(I124=I130,0.5,0)))</f>
        <v>0</v>
      </c>
      <c r="V124" s="80">
        <f>IF(J124="","",IF(J124&gt;J131,1,IF(J124=J131,0.5,0)))</f>
        <v>1</v>
      </c>
      <c r="W124" s="80">
        <f>IF(K124="","",IF(K124&gt;K132,1,IF(K124=K132,0.5,0)))</f>
        <v>0</v>
      </c>
      <c r="X124" s="80">
        <f>IF(L124="","",IF(L124&gt;L133,1,IF(L124=L133,0.5,0)))</f>
        <v>0</v>
      </c>
      <c r="Y124" s="80">
        <f>IF(M124="","",IF(M124&gt;M134,1,IF(M124=M134,0.5,0)))</f>
        <v>0</v>
      </c>
    </row>
    <row r="125" spans="1:25" ht="15" customHeight="1" x14ac:dyDescent="0.3">
      <c r="A125" s="1">
        <v>2</v>
      </c>
      <c r="B125" s="83" t="s">
        <v>248</v>
      </c>
      <c r="C125" s="80">
        <f>IF(ISERROR(VLOOKUP($B125,'R11'!$M$24:$O$29,3,FALSE)),IF(VLOOKUP($B125,'R11'!$N$24:$Q$29,4,FALSE)="","",VLOOKUP($B125,'R11'!$N$24:$Q$29,4,FALSE)),IF(VLOOKUP($B125,'R11'!$M$24:$O$29,3,FALSE)="","",VLOOKUP($B125,'R11'!$M$24:$O$29,3,FALSE)))</f>
        <v>0.5</v>
      </c>
      <c r="D125" s="80">
        <f>IF(ISERROR(VLOOKUP($B125,'R1'!$M$24:$O$29,3,FALSE)),IF(VLOOKUP($B125,'R1'!$N$24:$Q$29,4,FALSE)="","",VLOOKUP($B125,'R1'!$N$24:$Q$29,4,FALSE)),IF(VLOOKUP($B125,'R1'!$M$24:$O$29,3,FALSE)="","",VLOOKUP($B125,'R1'!$M$24:$O$29,3,FALSE)))</f>
        <v>2.5</v>
      </c>
      <c r="E125" s="80">
        <f>IF(ISERROR(VLOOKUP($B125,'R2'!$M$24:$O$29,3,FALSE)),IF(VLOOKUP($B125,'R2'!$N$24:$Q$29,4,FALSE)="","",VLOOKUP($B125,'R2'!$N$24:$Q$29,4,FALSE)),IF(VLOOKUP($B125,'R2'!$M$24:$O$29,3,FALSE)="","",VLOOKUP($B125,'R2'!$M$24:$O$29,3,FALSE)))</f>
        <v>3.5</v>
      </c>
      <c r="F125" s="80">
        <f>IF(ISERROR(VLOOKUP($B125,'R3'!$M$24:$O$29,3,FALSE)),IF(VLOOKUP($B125,'R3'!$N$24:$Q$29,4,FALSE)="","",VLOOKUP($B125,'R3'!$N$24:$Q$29,4,FALSE)),IF(VLOOKUP($B125,'R3'!$M$24:$O$29,3,FALSE)="","",VLOOKUP($B125,'R3'!$M$24:$O$29,3,FALSE)))</f>
        <v>4</v>
      </c>
      <c r="G125" s="80">
        <f>IF(ISERROR(VLOOKUP($B125,'R4'!$M$24:$O$29,3,FALSE)),IF(VLOOKUP($B125,'R4'!$N$24:$Q$29,4,FALSE)="","",VLOOKUP($B125,'R4'!$N$24:$Q$29,4,FALSE)),IF(VLOOKUP($B125,'R4'!$M$24:$O$29,3,FALSE)="","",VLOOKUP($B125,'R4'!$M$24:$O$29,3,FALSE)))</f>
        <v>1</v>
      </c>
      <c r="H125" s="80">
        <f>IF(ISERROR(VLOOKUP($B125,'R5'!$M$24:$O$29,3,FALSE)),IF(VLOOKUP($B125,'R5'!$N$24:$Q$29,4,FALSE)="","",VLOOKUP($B125,'R5'!$N$24:$Q$29,4,FALSE)),IF(VLOOKUP($B125,'R5'!$M$24:$O$29,3,FALSE)="","",VLOOKUP($B125,'R5'!$M$24:$O$29,3,FALSE)))</f>
        <v>1</v>
      </c>
      <c r="I125" s="80">
        <f>IF(ISERROR(VLOOKUP($B125,'R6'!$M$24:$O$29,3,FALSE)),IF(VLOOKUP($B125,'R6'!$N$24:$Q$29,4,FALSE)="","",VLOOKUP($B125,'R6'!$N$24:$Q$29,4,FALSE)),IF(VLOOKUP($B125,'R6'!$M$24:$O$29,3,FALSE)="","",VLOOKUP($B125,'R6'!$M$24:$O$29,3,FALSE)))</f>
        <v>3.5</v>
      </c>
      <c r="J125" s="80">
        <f>IF(ISERROR(VLOOKUP($B125,'R7'!$M$24:$O$29,3,FALSE)),IF(VLOOKUP($B125,'R7'!$N$24:$Q$29,4,FALSE)="","",VLOOKUP($B125,'R7'!$N$24:$Q$29,4,FALSE)),IF(VLOOKUP($B125,'R7'!$M$24:$O$29,3,FALSE)="","",VLOOKUP($B125,'R7'!$M$24:$O$29,3,FALSE)))</f>
        <v>3</v>
      </c>
      <c r="K125" s="80">
        <f>IF(ISERROR(VLOOKUP($B125,'R8'!$M$24:$O$29,3,FALSE)),IF(VLOOKUP($B125,'R8'!$N$24:$Q$29,4,FALSE)="","",VLOOKUP($B125,'R8'!$N$24:$Q$29,4,FALSE)),IF(VLOOKUP($B125,'R8'!$M$24:$O$29,3,FALSE)="","",VLOOKUP($B125,'R8'!$M$24:$O$29,3,FALSE)))</f>
        <v>4</v>
      </c>
      <c r="L125" s="80">
        <f>IF(ISERROR(VLOOKUP($B125,'R9'!$M$24:$O$29,3,FALSE)),IF(VLOOKUP($B125,'R9'!$N$24:$Q$29,4,FALSE)="","",VLOOKUP($B125,'R9'!$N$24:$Q$29,4,FALSE)),IF(VLOOKUP($B125,'R9'!$M$24:$O$29,3,FALSE)="","",VLOOKUP($B125,'R9'!$M$24:$O$29,3,FALSE)))</f>
        <v>1.5</v>
      </c>
      <c r="M125" s="80">
        <f>IF(ISERROR(VLOOKUP($B125,'R10'!$M$24:$O$29,3,FALSE)),IF(VLOOKUP($B125,'R10'!$N$24:$Q$29,4,FALSE)="","",VLOOKUP($B125,'R10'!$N$24:$Q$29,4,FALSE)),IF(VLOOKUP($B125,'R10'!$M$24:$O$29,3,FALSE)="","",VLOOKUP($B125,'R10'!$M$24:$O$29,3,FALSE)))</f>
        <v>3</v>
      </c>
      <c r="O125" s="80">
        <f>IF(C125="","",IF(C125&gt;C134,1,IF(C125=C134,0.5,0)))</f>
        <v>0</v>
      </c>
      <c r="P125" s="80">
        <f>IF(D125="","",IF(D125&gt;D124,1,IF(D125=D124,0.5,0)))</f>
        <v>1</v>
      </c>
      <c r="Q125" s="80">
        <f>IF(E125="","",IF(E125&gt;E135,1,IF(E125=E135,0.5,0)))</f>
        <v>1</v>
      </c>
      <c r="R125" s="80">
        <f>IF(F125="","",IF(F125&gt;F126,1,IF(F125=F126,0.5,0)))</f>
        <v>1</v>
      </c>
      <c r="S125" s="80">
        <f>IF(G125="","",IF(G125&gt;G127,1,IF(G125=G127,0.5,0)))</f>
        <v>0</v>
      </c>
      <c r="T125" s="80">
        <f>IF(H125="","",IF(H125&gt;H128,1,IF(H125=H128,0.5,0)))</f>
        <v>0</v>
      </c>
      <c r="U125" s="80">
        <f>IF(I125="","",IF(I125&gt;I129,1,IF(I125=I129,0.5,0)))</f>
        <v>1</v>
      </c>
      <c r="V125" s="80">
        <f>IF(J125="","",IF(J125&gt;J130,1,IF(J125=J130,0.5,0)))</f>
        <v>1</v>
      </c>
      <c r="W125" s="80">
        <f>IF(K125="","",IF(K125&gt;K131,1,IF(K125=K131,0.5,0)))</f>
        <v>1</v>
      </c>
      <c r="X125" s="80">
        <f>IF(L125="","",IF(L125&gt;L132,1,IF(L125=L132,0.5,0)))</f>
        <v>0</v>
      </c>
      <c r="Y125" s="80">
        <f>IF(M125="","",IF(M125&gt;M133,1,IF(M125=M133,0.5,0)))</f>
        <v>1</v>
      </c>
    </row>
    <row r="126" spans="1:25" ht="15" customHeight="1" x14ac:dyDescent="0.3">
      <c r="A126" s="1">
        <v>3</v>
      </c>
      <c r="B126" s="83" t="s">
        <v>249</v>
      </c>
      <c r="C126" s="80">
        <f>IF(ISERROR(VLOOKUP($B126,'R11'!$M$24:$O$29,3,FALSE)),IF(VLOOKUP($B126,'R11'!$N$24:$Q$29,4,FALSE)="","",VLOOKUP($B126,'R11'!$N$24:$Q$29,4,FALSE)),IF(VLOOKUP($B126,'R11'!$M$24:$O$29,3,FALSE)="","",VLOOKUP($B126,'R11'!$M$24:$O$29,3,FALSE)))</f>
        <v>1.5</v>
      </c>
      <c r="D126" s="80">
        <f>IF(ISERROR(VLOOKUP($B126,'R1'!$M$24:$O$29,3,FALSE)),IF(VLOOKUP($B126,'R1'!$N$24:$Q$29,4,FALSE)="","",VLOOKUP($B126,'R1'!$N$24:$Q$29,4,FALSE)),IF(VLOOKUP($B126,'R1'!$M$24:$O$29,3,FALSE)="","",VLOOKUP($B126,'R1'!$M$24:$O$29,3,FALSE)))</f>
        <v>0.5</v>
      </c>
      <c r="E126" s="80">
        <f>IF(ISERROR(VLOOKUP($B126,'R2'!$M$24:$O$29,3,FALSE)),IF(VLOOKUP($B126,'R2'!$N$24:$Q$29,4,FALSE)="","",VLOOKUP($B126,'R2'!$N$24:$Q$29,4,FALSE)),IF(VLOOKUP($B126,'R2'!$M$24:$O$29,3,FALSE)="","",VLOOKUP($B126,'R2'!$M$24:$O$29,3,FALSE)))</f>
        <v>1.5</v>
      </c>
      <c r="F126" s="80">
        <f>IF(ISERROR(VLOOKUP($B126,'R3'!$M$24:$O$29,3,FALSE)),IF(VLOOKUP($B126,'R3'!$N$24:$Q$29,4,FALSE)="","",VLOOKUP($B126,'R3'!$N$24:$Q$29,4,FALSE)),IF(VLOOKUP($B126,'R3'!$M$24:$O$29,3,FALSE)="","",VLOOKUP($B126,'R3'!$M$24:$O$29,3,FALSE)))</f>
        <v>0</v>
      </c>
      <c r="G126" s="80">
        <f>IF(ISERROR(VLOOKUP($B126,'R4'!$M$24:$O$29,3,FALSE)),IF(VLOOKUP($B126,'R4'!$N$24:$Q$29,4,FALSE)="","",VLOOKUP($B126,'R4'!$N$24:$Q$29,4,FALSE)),IF(VLOOKUP($B126,'R4'!$M$24:$O$29,3,FALSE)="","",VLOOKUP($B126,'R4'!$M$24:$O$29,3,FALSE)))</f>
        <v>0</v>
      </c>
      <c r="H126" s="80">
        <f>IF(ISERROR(VLOOKUP($B126,'R5'!$M$24:$O$29,3,FALSE)),IF(VLOOKUP($B126,'R5'!$N$24:$Q$29,4,FALSE)="","",VLOOKUP($B126,'R5'!$N$24:$Q$29,4,FALSE)),IF(VLOOKUP($B126,'R5'!$M$24:$O$29,3,FALSE)="","",VLOOKUP($B126,'R5'!$M$24:$O$29,3,FALSE)))</f>
        <v>0</v>
      </c>
      <c r="I126" s="80">
        <f>IF(ISERROR(VLOOKUP($B126,'R6'!$M$24:$O$29,3,FALSE)),IF(VLOOKUP($B126,'R6'!$N$24:$Q$29,4,FALSE)="","",VLOOKUP($B126,'R6'!$N$24:$Q$29,4,FALSE)),IF(VLOOKUP($B126,'R6'!$M$24:$O$29,3,FALSE)="","",VLOOKUP($B126,'R6'!$M$24:$O$29,3,FALSE)))</f>
        <v>1.5</v>
      </c>
      <c r="J126" s="80">
        <f>IF(ISERROR(VLOOKUP($B126,'R7'!$M$24:$O$29,3,FALSE)),IF(VLOOKUP($B126,'R7'!$N$24:$Q$29,4,FALSE)="","",VLOOKUP($B126,'R7'!$N$24:$Q$29,4,FALSE)),IF(VLOOKUP($B126,'R7'!$M$24:$O$29,3,FALSE)="","",VLOOKUP($B126,'R7'!$M$24:$O$29,3,FALSE)))</f>
        <v>2.5</v>
      </c>
      <c r="K126" s="80">
        <f>IF(ISERROR(VLOOKUP($B126,'R8'!$M$24:$O$29,3,FALSE)),IF(VLOOKUP($B126,'R8'!$N$24:$Q$29,4,FALSE)="","",VLOOKUP($B126,'R8'!$N$24:$Q$29,4,FALSE)),IF(VLOOKUP($B126,'R8'!$M$24:$O$29,3,FALSE)="","",VLOOKUP($B126,'R8'!$M$24:$O$29,3,FALSE)))</f>
        <v>2</v>
      </c>
      <c r="L126" s="80">
        <f>IF(ISERROR(VLOOKUP($B126,'R9'!$M$24:$O$29,3,FALSE)),IF(VLOOKUP($B126,'R9'!$N$24:$Q$29,4,FALSE)="","",VLOOKUP($B126,'R9'!$N$24:$Q$29,4,FALSE)),IF(VLOOKUP($B126,'R9'!$M$24:$O$29,3,FALSE)="","",VLOOKUP($B126,'R9'!$M$24:$O$29,3,FALSE)))</f>
        <v>3.5</v>
      </c>
      <c r="M126" s="80">
        <f>IF(ISERROR(VLOOKUP($B126,'R10'!$M$24:$O$29,3,FALSE)),IF(VLOOKUP($B126,'R10'!$N$24:$Q$29,4,FALSE)="","",VLOOKUP($B126,'R10'!$N$24:$Q$29,4,FALSE)),IF(VLOOKUP($B126,'R10'!$M$24:$O$29,3,FALSE)="","",VLOOKUP($B126,'R10'!$M$24:$O$29,3,FALSE)))</f>
        <v>1.5</v>
      </c>
      <c r="O126" s="80">
        <f>IF(C126="","",IF(C126&gt;C133,1,IF(C126=C133,0.5,0)))</f>
        <v>0</v>
      </c>
      <c r="P126" s="80">
        <f>IF(D126="","",IF(D126&gt;D134,1,IF(D126=D134,0.5,0)))</f>
        <v>0</v>
      </c>
      <c r="Q126" s="80">
        <f>IF(E126="","",IF(E126&gt;E124,1,IF(E126=E124,0.5,0)))</f>
        <v>0</v>
      </c>
      <c r="R126" s="80">
        <f>IF(F126="","",IF(F126&gt;F125,1,IF(F126=F125,0.5,0)))</f>
        <v>0</v>
      </c>
      <c r="S126" s="80">
        <f>IF(G126="","",IF(G126&gt;G135,1,IF(G126=G135,0.5,0)))</f>
        <v>0</v>
      </c>
      <c r="T126" s="80">
        <f>IF(H126="","",IF(H126&gt;H127,1,IF(H126=H127,0.5,0)))</f>
        <v>0</v>
      </c>
      <c r="U126" s="80">
        <f>IF(I126="","",IF(I126&gt;I128,1,IF(I126=I128,0.5,0)))</f>
        <v>0</v>
      </c>
      <c r="V126" s="80">
        <f>IF(J126="","",IF(J126&gt;J129,1,IF(J126=J129,0.5,0)))</f>
        <v>1</v>
      </c>
      <c r="W126" s="80">
        <f>IF(K126="","",IF(K126&gt;K130,1,IF(K126=K130,0.5,0)))</f>
        <v>0.5</v>
      </c>
      <c r="X126" s="80">
        <f>IF(L126="","",IF(L126&gt;L131,1,IF(L126=L131,0.5,0)))</f>
        <v>1</v>
      </c>
      <c r="Y126" s="80">
        <f>IF(M126="","",IF(M126&gt;M132,1,IF(M126=M132,0.5,0)))</f>
        <v>0</v>
      </c>
    </row>
    <row r="127" spans="1:25" ht="15" customHeight="1" x14ac:dyDescent="0.3">
      <c r="A127" s="1">
        <v>4</v>
      </c>
      <c r="B127" s="83" t="s">
        <v>250</v>
      </c>
      <c r="C127" s="80">
        <f>IF(ISERROR(VLOOKUP($B127,'R11'!$M$24:$O$29,3,FALSE)),IF(VLOOKUP($B127,'R11'!$N$24:$Q$29,4,FALSE)="","",VLOOKUP($B127,'R11'!$N$24:$Q$29,4,FALSE)),IF(VLOOKUP($B127,'R11'!$M$24:$O$29,3,FALSE)="","",VLOOKUP($B127,'R11'!$M$24:$O$29,3,FALSE)))</f>
        <v>2</v>
      </c>
      <c r="D127" s="80">
        <f>IF(ISERROR(VLOOKUP($B127,'R1'!$M$24:$O$29,3,FALSE)),IF(VLOOKUP($B127,'R1'!$N$24:$Q$29,4,FALSE)="","",VLOOKUP($B127,'R1'!$N$24:$Q$29,4,FALSE)),IF(VLOOKUP($B127,'R1'!$M$24:$O$29,3,FALSE)="","",VLOOKUP($B127,'R1'!$M$24:$O$29,3,FALSE)))</f>
        <v>2</v>
      </c>
      <c r="E127" s="80">
        <f>IF(ISERROR(VLOOKUP($B127,'R2'!$M$24:$O$29,3,FALSE)),IF(VLOOKUP($B127,'R2'!$N$24:$Q$29,4,FALSE)="","",VLOOKUP($B127,'R2'!$N$24:$Q$29,4,FALSE)),IF(VLOOKUP($B127,'R2'!$M$24:$O$29,3,FALSE)="","",VLOOKUP($B127,'R2'!$M$24:$O$29,3,FALSE)))</f>
        <v>3</v>
      </c>
      <c r="F127" s="80">
        <f>IF(ISERROR(VLOOKUP($B127,'R3'!$M$24:$O$29,3,FALSE)),IF(VLOOKUP($B127,'R3'!$N$24:$Q$29,4,FALSE)="","",VLOOKUP($B127,'R3'!$N$24:$Q$29,4,FALSE)),IF(VLOOKUP($B127,'R3'!$M$24:$O$29,3,FALSE)="","",VLOOKUP($B127,'R3'!$M$24:$O$29,3,FALSE)))</f>
        <v>0</v>
      </c>
      <c r="G127" s="80">
        <f>IF(ISERROR(VLOOKUP($B127,'R4'!$M$24:$O$29,3,FALSE)),IF(VLOOKUP($B127,'R4'!$N$24:$Q$29,4,FALSE)="","",VLOOKUP($B127,'R4'!$N$24:$Q$29,4,FALSE)),IF(VLOOKUP($B127,'R4'!$M$24:$O$29,3,FALSE)="","",VLOOKUP($B127,'R4'!$M$24:$O$29,3,FALSE)))</f>
        <v>3</v>
      </c>
      <c r="H127" s="80">
        <f>IF(ISERROR(VLOOKUP($B127,'R5'!$M$24:$O$29,3,FALSE)),IF(VLOOKUP($B127,'R5'!$N$24:$Q$29,4,FALSE)="","",VLOOKUP($B127,'R5'!$N$24:$Q$29,4,FALSE)),IF(VLOOKUP($B127,'R5'!$M$24:$O$29,3,FALSE)="","",VLOOKUP($B127,'R5'!$M$24:$O$29,3,FALSE)))</f>
        <v>4</v>
      </c>
      <c r="I127" s="80">
        <f>IF(ISERROR(VLOOKUP($B127,'R6'!$M$24:$O$29,3,FALSE)),IF(VLOOKUP($B127,'R6'!$N$24:$Q$29,4,FALSE)="","",VLOOKUP($B127,'R6'!$N$24:$Q$29,4,FALSE)),IF(VLOOKUP($B127,'R6'!$M$24:$O$29,3,FALSE)="","",VLOOKUP($B127,'R6'!$M$24:$O$29,3,FALSE)))</f>
        <v>0.5</v>
      </c>
      <c r="J127" s="80">
        <f>IF(ISERROR(VLOOKUP($B127,'R7'!$M$24:$O$29,3,FALSE)),IF(VLOOKUP($B127,'R7'!$N$24:$Q$29,4,FALSE)="","",VLOOKUP($B127,'R7'!$N$24:$Q$29,4,FALSE)),IF(VLOOKUP($B127,'R7'!$M$24:$O$29,3,FALSE)="","",VLOOKUP($B127,'R7'!$M$24:$O$29,3,FALSE)))</f>
        <v>1</v>
      </c>
      <c r="K127" s="80">
        <f>IF(ISERROR(VLOOKUP($B127,'R8'!$M$24:$O$29,3,FALSE)),IF(VLOOKUP($B127,'R8'!$N$24:$Q$29,4,FALSE)="","",VLOOKUP($B127,'R8'!$N$24:$Q$29,4,FALSE)),IF(VLOOKUP($B127,'R8'!$M$24:$O$29,3,FALSE)="","",VLOOKUP($B127,'R8'!$M$24:$O$29,3,FALSE)))</f>
        <v>1.5</v>
      </c>
      <c r="L127" s="80">
        <f>IF(ISERROR(VLOOKUP($B127,'R9'!$M$24:$O$29,3,FALSE)),IF(VLOOKUP($B127,'R9'!$N$24:$Q$29,4,FALSE)="","",VLOOKUP($B127,'R9'!$N$24:$Q$29,4,FALSE)),IF(VLOOKUP($B127,'R9'!$M$24:$O$29,3,FALSE)="","",VLOOKUP($B127,'R9'!$M$24:$O$29,3,FALSE)))</f>
        <v>2</v>
      </c>
      <c r="M127" s="80">
        <f>IF(ISERROR(VLOOKUP($B127,'R10'!$M$24:$O$29,3,FALSE)),IF(VLOOKUP($B127,'R10'!$N$24:$Q$29,4,FALSE)="","",VLOOKUP($B127,'R10'!$N$24:$Q$29,4,FALSE)),IF(VLOOKUP($B127,'R10'!$M$24:$O$29,3,FALSE)="","",VLOOKUP($B127,'R10'!$M$24:$O$29,3,FALSE)))</f>
        <v>3</v>
      </c>
      <c r="O127" s="80">
        <f>IF(C127="","",IF(C127&gt;C132,1,IF(C127=C132,0.5,0)))</f>
        <v>0.5</v>
      </c>
      <c r="P127" s="80">
        <f>IF(D127="","",IF(D127&gt;D133,1,IF(D127=D133,0.5,0)))</f>
        <v>0.5</v>
      </c>
      <c r="Q127" s="80">
        <f>IF(E127="","",IF(E127&gt;E134,1,IF(E127=E134,0.5,0)))</f>
        <v>1</v>
      </c>
      <c r="R127" s="80">
        <f>IF(F127="","",IF(F127&gt;F124,1,IF(F127=F124,0.5,0)))</f>
        <v>0</v>
      </c>
      <c r="S127" s="80">
        <f>IF(G127="","",IF(G127&gt;G125,1,IF(G127=G125,0.5,0)))</f>
        <v>1</v>
      </c>
      <c r="T127" s="80">
        <f>IF(H127="","",IF(H127&gt;H126,1,IF(H127=H126,0.5,0)))</f>
        <v>1</v>
      </c>
      <c r="U127" s="80">
        <f>IF(I127="","",IF(I127&gt;I135,1,IF(I127=I135,0.5,0)))</f>
        <v>0</v>
      </c>
      <c r="V127" s="80">
        <f>IF(J127="","",IF(J127&gt;J128,1,IF(J127=J128,0.5,0)))</f>
        <v>0</v>
      </c>
      <c r="W127" s="80">
        <f>IF(K127="","",IF(K127&gt;K129,1,IF(K127=K129,0.5,0)))</f>
        <v>0</v>
      </c>
      <c r="X127" s="80">
        <f>IF(L127="","",IF(L127&gt;L130,1,IF(L127=L130,0.5,0)))</f>
        <v>0.5</v>
      </c>
      <c r="Y127" s="80">
        <f>IF(M127="","",IF(M127&gt;M131,1,IF(M127=M131,0.5,0)))</f>
        <v>1</v>
      </c>
    </row>
    <row r="128" spans="1:25" ht="15" customHeight="1" x14ac:dyDescent="0.3">
      <c r="A128" s="1">
        <v>5</v>
      </c>
      <c r="B128" s="92" t="s">
        <v>251</v>
      </c>
      <c r="C128" s="80">
        <f>IF(ISERROR(VLOOKUP($B128,'R11'!$M$24:$O$29,3,FALSE)),IF(VLOOKUP($B128,'R11'!$N$24:$Q$29,4,FALSE)="","",VLOOKUP($B128,'R11'!$N$24:$Q$29,4,FALSE)),IF(VLOOKUP($B128,'R11'!$M$24:$O$29,3,FALSE)="","",VLOOKUP($B128,'R11'!$M$24:$O$29,3,FALSE)))</f>
        <v>4</v>
      </c>
      <c r="D128" s="80">
        <f>IF(ISERROR(VLOOKUP($B128,'R1'!$M$24:$O$29,3,FALSE)),IF(VLOOKUP($B128,'R1'!$N$24:$Q$29,4,FALSE)="","",VLOOKUP($B128,'R1'!$N$24:$Q$29,4,FALSE)),IF(VLOOKUP($B128,'R1'!$M$24:$O$29,3,FALSE)="","",VLOOKUP($B128,'R1'!$M$24:$O$29,3,FALSE)))</f>
        <v>2</v>
      </c>
      <c r="E128" s="80">
        <f>IF(ISERROR(VLOOKUP($B128,'R2'!$M$24:$O$29,3,FALSE)),IF(VLOOKUP($B128,'R2'!$N$24:$Q$29,4,FALSE)="","",VLOOKUP($B128,'R2'!$N$24:$Q$29,4,FALSE)),IF(VLOOKUP($B128,'R2'!$M$24:$O$29,3,FALSE)="","",VLOOKUP($B128,'R2'!$M$24:$O$29,3,FALSE)))</f>
        <v>2</v>
      </c>
      <c r="F128" s="80">
        <f>IF(ISERROR(VLOOKUP($B128,'R3'!$M$24:$O$29,3,FALSE)),IF(VLOOKUP($B128,'R3'!$N$24:$Q$29,4,FALSE)="","",VLOOKUP($B128,'R3'!$N$24:$Q$29,4,FALSE)),IF(VLOOKUP($B128,'R3'!$M$24:$O$29,3,FALSE)="","",VLOOKUP($B128,'R3'!$M$24:$O$29,3,FALSE)))</f>
        <v>2.5</v>
      </c>
      <c r="G128" s="80">
        <f>IF(ISERROR(VLOOKUP($B128,'R4'!$M$24:$O$29,3,FALSE)),IF(VLOOKUP($B128,'R4'!$N$24:$Q$29,4,FALSE)="","",VLOOKUP($B128,'R4'!$N$24:$Q$29,4,FALSE)),IF(VLOOKUP($B128,'R4'!$M$24:$O$29,3,FALSE)="","",VLOOKUP($B128,'R4'!$M$24:$O$29,3,FALSE)))</f>
        <v>3.5</v>
      </c>
      <c r="H128" s="80">
        <f>IF(ISERROR(VLOOKUP($B128,'R5'!$M$24:$O$29,3,FALSE)),IF(VLOOKUP($B128,'R5'!$N$24:$Q$29,4,FALSE)="","",VLOOKUP($B128,'R5'!$N$24:$Q$29,4,FALSE)),IF(VLOOKUP($B128,'R5'!$M$24:$O$29,3,FALSE)="","",VLOOKUP($B128,'R5'!$M$24:$O$29,3,FALSE)))</f>
        <v>3</v>
      </c>
      <c r="I128" s="80">
        <f>IF(ISERROR(VLOOKUP($B128,'R6'!$M$24:$O$29,3,FALSE)),IF(VLOOKUP($B128,'R6'!$N$24:$Q$29,4,FALSE)="","",VLOOKUP($B128,'R6'!$N$24:$Q$29,4,FALSE)),IF(VLOOKUP($B128,'R6'!$M$24:$O$29,3,FALSE)="","",VLOOKUP($B128,'R6'!$M$24:$O$29,3,FALSE)))</f>
        <v>2.5</v>
      </c>
      <c r="J128" s="80">
        <f>IF(ISERROR(VLOOKUP($B128,'R7'!$M$24:$O$29,3,FALSE)),IF(VLOOKUP($B128,'R7'!$N$24:$Q$29,4,FALSE)="","",VLOOKUP($B128,'R7'!$N$24:$Q$29,4,FALSE)),IF(VLOOKUP($B128,'R7'!$M$24:$O$29,3,FALSE)="","",VLOOKUP($B128,'R7'!$M$24:$O$29,3,FALSE)))</f>
        <v>3</v>
      </c>
      <c r="K128" s="80">
        <f>IF(ISERROR(VLOOKUP($B128,'R8'!$M$24:$O$29,3,FALSE)),IF(VLOOKUP($B128,'R8'!$N$24:$Q$29,4,FALSE)="","",VLOOKUP($B128,'R8'!$N$24:$Q$29,4,FALSE)),IF(VLOOKUP($B128,'R8'!$M$24:$O$29,3,FALSE)="","",VLOOKUP($B128,'R8'!$M$24:$O$29,3,FALSE)))</f>
        <v>2</v>
      </c>
      <c r="L128" s="80">
        <f>IF(ISERROR(VLOOKUP($B128,'R9'!$M$24:$O$29,3,FALSE)),IF(VLOOKUP($B128,'R9'!$N$24:$Q$29,4,FALSE)="","",VLOOKUP($B128,'R9'!$N$24:$Q$29,4,FALSE)),IF(VLOOKUP($B128,'R9'!$M$24:$O$29,3,FALSE)="","",VLOOKUP($B128,'R9'!$M$24:$O$29,3,FALSE)))</f>
        <v>2.5</v>
      </c>
      <c r="M128" s="80">
        <f>IF(ISERROR(VLOOKUP($B128,'R10'!$M$24:$O$29,3,FALSE)),IF(VLOOKUP($B128,'R10'!$N$24:$Q$29,4,FALSE)="","",VLOOKUP($B128,'R10'!$N$24:$Q$29,4,FALSE)),IF(VLOOKUP($B128,'R10'!$M$24:$O$29,3,FALSE)="","",VLOOKUP($B128,'R10'!$M$24:$O$29,3,FALSE)))</f>
        <v>3</v>
      </c>
      <c r="O128" s="80">
        <f>IF(C128="","",IF(C128&gt;C131,1,IF(C128=C131,0.5,0)))</f>
        <v>1</v>
      </c>
      <c r="P128" s="80">
        <f>IF(D128="","",IF(D128&gt;D132,1,IF(D128=D132,0.5,0)))</f>
        <v>0.5</v>
      </c>
      <c r="Q128" s="80">
        <f>IF(E128="","",IF(E128&gt;E133,1,IF(E128=E133,0.5,0)))</f>
        <v>0.5</v>
      </c>
      <c r="R128" s="80">
        <f>IF(F128="","",IF(F128&gt;F134,1,IF(F128=F134,0.5,0)))</f>
        <v>1</v>
      </c>
      <c r="S128" s="80">
        <f>IF(G128="","",IF(G128&gt;G124,1,IF(G128=G124,0.5,0)))</f>
        <v>1</v>
      </c>
      <c r="T128" s="80">
        <f>IF(H128="","",IF(H128&gt;H125,1,IF(H128=H125,0.5,0)))</f>
        <v>1</v>
      </c>
      <c r="U128" s="80">
        <f>IF(I128="","",IF(I128&gt;I126,1,IF(I128=I126,0.5,0)))</f>
        <v>1</v>
      </c>
      <c r="V128" s="80">
        <f>IF(J128="","",IF(J128&gt;J127,1,IF(J128=J127,0.5,0)))</f>
        <v>1</v>
      </c>
      <c r="W128" s="80">
        <f>IF(K128="","",IF(K128&gt;K135,1,IF(K128=K135,0.5,0)))</f>
        <v>0.5</v>
      </c>
      <c r="X128" s="80">
        <f>IF(L128="","",IF(L128&gt;L129,1,IF(L128=L129,0.5,0)))</f>
        <v>1</v>
      </c>
      <c r="Y128" s="80">
        <f>IF(M128="","",IF(M128&gt;M130,1,IF(M128=M130,0.5,0)))</f>
        <v>1</v>
      </c>
    </row>
    <row r="129" spans="1:25" ht="15" customHeight="1" x14ac:dyDescent="0.3">
      <c r="A129" s="1">
        <v>6</v>
      </c>
      <c r="B129" s="92" t="s">
        <v>252</v>
      </c>
      <c r="C129" s="80">
        <f>IF(ISERROR(VLOOKUP($B129,'R11'!$M$24:$O$29,3,FALSE)),IF(VLOOKUP($B129,'R11'!$N$24:$Q$29,4,FALSE)="","",VLOOKUP($B129,'R11'!$N$24:$Q$29,4,FALSE)),IF(VLOOKUP($B129,'R11'!$M$24:$O$29,3,FALSE)="","",VLOOKUP($B129,'R11'!$M$24:$O$29,3,FALSE)))</f>
        <v>1.5</v>
      </c>
      <c r="D129" s="80">
        <f>IF(ISERROR(VLOOKUP($B129,'R1'!$M$24:$O$29,3,FALSE)),IF(VLOOKUP($B129,'R1'!$N$24:$Q$29,4,FALSE)="","",VLOOKUP($B129,'R1'!$N$24:$Q$29,4,FALSE)),IF(VLOOKUP($B129,'R1'!$M$24:$O$29,3,FALSE)="","",VLOOKUP($B129,'R1'!$M$24:$O$29,3,FALSE)))</f>
        <v>3</v>
      </c>
      <c r="E129" s="80">
        <f>IF(ISERROR(VLOOKUP($B129,'R2'!$M$24:$O$29,3,FALSE)),IF(VLOOKUP($B129,'R2'!$N$24:$Q$29,4,FALSE)="","",VLOOKUP($B129,'R2'!$N$24:$Q$29,4,FALSE)),IF(VLOOKUP($B129,'R2'!$M$24:$O$29,3,FALSE)="","",VLOOKUP($B129,'R2'!$M$24:$O$29,3,FALSE)))</f>
        <v>1.5</v>
      </c>
      <c r="F129" s="80">
        <f>IF(ISERROR(VLOOKUP($B129,'R3'!$M$24:$O$29,3,FALSE)),IF(VLOOKUP($B129,'R3'!$N$24:$Q$29,4,FALSE)="","",VLOOKUP($B129,'R3'!$N$24:$Q$29,4,FALSE)),IF(VLOOKUP($B129,'R3'!$M$24:$O$29,3,FALSE)="","",VLOOKUP($B129,'R3'!$M$24:$O$29,3,FALSE)))</f>
        <v>0.5</v>
      </c>
      <c r="G129" s="80">
        <f>IF(ISERROR(VLOOKUP($B129,'R4'!$M$24:$O$29,3,FALSE)),IF(VLOOKUP($B129,'R4'!$N$24:$Q$29,4,FALSE)="","",VLOOKUP($B129,'R4'!$N$24:$Q$29,4,FALSE)),IF(VLOOKUP($B129,'R4'!$M$24:$O$29,3,FALSE)="","",VLOOKUP($B129,'R4'!$M$24:$O$29,3,FALSE)))</f>
        <v>2.5</v>
      </c>
      <c r="H129" s="80">
        <f>IF(ISERROR(VLOOKUP($B129,'R5'!$M$24:$O$29,3,FALSE)),IF(VLOOKUP($B129,'R5'!$N$24:$Q$29,4,FALSE)="","",VLOOKUP($B129,'R5'!$N$24:$Q$29,4,FALSE)),IF(VLOOKUP($B129,'R5'!$M$24:$O$29,3,FALSE)="","",VLOOKUP($B129,'R5'!$M$24:$O$29,3,FALSE)))</f>
        <v>1</v>
      </c>
      <c r="I129" s="80">
        <f>IF(ISERROR(VLOOKUP($B129,'R6'!$M$24:$O$29,3,FALSE)),IF(VLOOKUP($B129,'R6'!$N$24:$Q$29,4,FALSE)="","",VLOOKUP($B129,'R6'!$N$24:$Q$29,4,FALSE)),IF(VLOOKUP($B129,'R6'!$M$24:$O$29,3,FALSE)="","",VLOOKUP($B129,'R6'!$M$24:$O$29,3,FALSE)))</f>
        <v>0.5</v>
      </c>
      <c r="J129" s="80">
        <f>IF(ISERROR(VLOOKUP($B129,'R7'!$M$24:$O$29,3,FALSE)),IF(VLOOKUP($B129,'R7'!$N$24:$Q$29,4,FALSE)="","",VLOOKUP($B129,'R7'!$N$24:$Q$29,4,FALSE)),IF(VLOOKUP($B129,'R7'!$M$24:$O$29,3,FALSE)="","",VLOOKUP($B129,'R7'!$M$24:$O$29,3,FALSE)))</f>
        <v>1.5</v>
      </c>
      <c r="K129" s="80">
        <f>IF(ISERROR(VLOOKUP($B129,'R8'!$M$24:$O$29,3,FALSE)),IF(VLOOKUP($B129,'R8'!$N$24:$Q$29,4,FALSE)="","",VLOOKUP($B129,'R8'!$N$24:$Q$29,4,FALSE)),IF(VLOOKUP($B129,'R8'!$M$24:$O$29,3,FALSE)="","",VLOOKUP($B129,'R8'!$M$24:$O$29,3,FALSE)))</f>
        <v>2.5</v>
      </c>
      <c r="L129" s="80">
        <f>IF(ISERROR(VLOOKUP($B129,'R9'!$M$24:$O$29,3,FALSE)),IF(VLOOKUP($B129,'R9'!$N$24:$Q$29,4,FALSE)="","",VLOOKUP($B129,'R9'!$N$24:$Q$29,4,FALSE)),IF(VLOOKUP($B129,'R9'!$M$24:$O$29,3,FALSE)="","",VLOOKUP($B129,'R9'!$M$24:$O$29,3,FALSE)))</f>
        <v>1.5</v>
      </c>
      <c r="M129" s="80">
        <f>IF(ISERROR(VLOOKUP($B129,'R10'!$M$24:$O$29,3,FALSE)),IF(VLOOKUP($B129,'R10'!$N$24:$Q$29,4,FALSE)="","",VLOOKUP($B129,'R10'!$N$24:$Q$29,4,FALSE)),IF(VLOOKUP($B129,'R10'!$M$24:$O$29,3,FALSE)="","",VLOOKUP($B129,'R10'!$M$24:$O$29,3,FALSE)))</f>
        <v>1</v>
      </c>
      <c r="O129" s="80">
        <f>IF(C129="","",IF(C129&gt;C130,1,IF(C129=C130,0.5,0)))</f>
        <v>0</v>
      </c>
      <c r="P129" s="80">
        <f>IF(D129="","",IF(D129&gt;D131,1,IF(D129=D131,0.5,0)))</f>
        <v>1</v>
      </c>
      <c r="Q129" s="80">
        <f>IF(E129="","",IF(E129&gt;E132,1,IF(E129=E132,0.5,0)))</f>
        <v>0</v>
      </c>
      <c r="R129" s="80">
        <f>IF(F129="","",IF(F129&gt;F133,1,IF(F129=F133,0.5,0)))</f>
        <v>0</v>
      </c>
      <c r="S129" s="80">
        <f>IF(G129="","",IF(G129&gt;G134,1,IF(G129=G134,0.5,0)))</f>
        <v>1</v>
      </c>
      <c r="T129" s="80">
        <f>IF(H129="","",IF(H129&gt;H124,1,IF(H129=H124,0.5,0)))</f>
        <v>0</v>
      </c>
      <c r="U129" s="80">
        <f>IF(I129="","",IF(I129&gt;I125,1,IF(I129=I125,0.5,0)))</f>
        <v>0</v>
      </c>
      <c r="V129" s="80">
        <f>IF(J129="","",IF(J129&gt;J126,1,IF(J129=J126,0.5,0)))</f>
        <v>0</v>
      </c>
      <c r="W129" s="80">
        <f>IF(K129="","",IF(K129&gt;K127,1,IF(K129=K127,0.5,0)))</f>
        <v>1</v>
      </c>
      <c r="X129" s="80">
        <f>IF(L129="","",IF(L129&gt;L128,1,IF(L129=L128,0.5,0)))</f>
        <v>0</v>
      </c>
      <c r="Y129" s="80">
        <f>IF(M129="","",IF(M129&gt;M135,1,IF(M129=M135,0.5,0)))</f>
        <v>0</v>
      </c>
    </row>
    <row r="130" spans="1:25" ht="15" customHeight="1" x14ac:dyDescent="0.3">
      <c r="A130" s="1">
        <v>7</v>
      </c>
      <c r="B130" s="83" t="s">
        <v>126</v>
      </c>
      <c r="C130" s="80">
        <f>IF(ISERROR(VLOOKUP($B130,'R11'!$M$24:$O$29,3,FALSE)),IF(VLOOKUP($B130,'R11'!$N$24:$Q$29,4,FALSE)="","",VLOOKUP($B130,'R11'!$N$24:$Q$29,4,FALSE)),IF(VLOOKUP($B130,'R11'!$M$24:$O$29,3,FALSE)="","",VLOOKUP($B130,'R11'!$M$24:$O$29,3,FALSE)))</f>
        <v>2.5</v>
      </c>
      <c r="D130" s="80">
        <f>IF(ISERROR(VLOOKUP($B130,'R1'!$M$24:$O$29,3,FALSE)),IF(VLOOKUP($B130,'R1'!$N$24:$Q$29,4,FALSE)="","",VLOOKUP($B130,'R1'!$N$24:$Q$29,4,FALSE)),IF(VLOOKUP($B130,'R1'!$M$24:$O$29,3,FALSE)="","",VLOOKUP($B130,'R1'!$M$24:$O$29,3,FALSE)))</f>
        <v>1.5</v>
      </c>
      <c r="E130" s="80">
        <f>IF(ISERROR(VLOOKUP($B130,'R2'!$M$24:$O$29,3,FALSE)),IF(VLOOKUP($B130,'R2'!$N$24:$Q$29,4,FALSE)="","",VLOOKUP($B130,'R2'!$N$24:$Q$29,4,FALSE)),IF(VLOOKUP($B130,'R2'!$M$24:$O$29,3,FALSE)="","",VLOOKUP($B130,'R2'!$M$24:$O$29,3,FALSE)))</f>
        <v>4</v>
      </c>
      <c r="F130" s="80">
        <f>IF(ISERROR(VLOOKUP($B130,'R3'!$M$24:$O$29,3,FALSE)),IF(VLOOKUP($B130,'R3'!$N$24:$Q$29,4,FALSE)="","",VLOOKUP($B130,'R3'!$N$24:$Q$29,4,FALSE)),IF(VLOOKUP($B130,'R3'!$M$24:$O$29,3,FALSE)="","",VLOOKUP($B130,'R3'!$M$24:$O$29,3,FALSE)))</f>
        <v>0</v>
      </c>
      <c r="G130" s="80">
        <f>IF(ISERROR(VLOOKUP($B130,'R4'!$M$24:$O$29,3,FALSE)),IF(VLOOKUP($B130,'R4'!$N$24:$Q$29,4,FALSE)="","",VLOOKUP($B130,'R4'!$N$24:$Q$29,4,FALSE)),IF(VLOOKUP($B130,'R4'!$M$24:$O$29,3,FALSE)="","",VLOOKUP($B130,'R4'!$M$24:$O$29,3,FALSE)))</f>
        <v>2.5</v>
      </c>
      <c r="H130" s="80">
        <f>IF(ISERROR(VLOOKUP($B130,'R5'!$M$24:$O$29,3,FALSE)),IF(VLOOKUP($B130,'R5'!$N$24:$Q$29,4,FALSE)="","",VLOOKUP($B130,'R5'!$N$24:$Q$29,4,FALSE)),IF(VLOOKUP($B130,'R5'!$M$24:$O$29,3,FALSE)="","",VLOOKUP($B130,'R5'!$M$24:$O$29,3,FALSE)))</f>
        <v>1.5</v>
      </c>
      <c r="I130" s="80">
        <f>IF(ISERROR(VLOOKUP($B130,'R6'!$M$24:$O$29,3,FALSE)),IF(VLOOKUP($B130,'R6'!$N$24:$Q$29,4,FALSE)="","",VLOOKUP($B130,'R6'!$N$24:$Q$29,4,FALSE)),IF(VLOOKUP($B130,'R6'!$M$24:$O$29,3,FALSE)="","",VLOOKUP($B130,'R6'!$M$24:$O$29,3,FALSE)))</f>
        <v>4</v>
      </c>
      <c r="J130" s="80">
        <f>IF(ISERROR(VLOOKUP($B130,'R7'!$M$24:$O$29,3,FALSE)),IF(VLOOKUP($B130,'R7'!$N$24:$Q$29,4,FALSE)="","",VLOOKUP($B130,'R7'!$N$24:$Q$29,4,FALSE)),IF(VLOOKUP($B130,'R7'!$M$24:$O$29,3,FALSE)="","",VLOOKUP($B130,'R7'!$M$24:$O$29,3,FALSE)))</f>
        <v>1</v>
      </c>
      <c r="K130" s="80">
        <f>IF(ISERROR(VLOOKUP($B130,'R8'!$M$24:$O$29,3,FALSE)),IF(VLOOKUP($B130,'R8'!$N$24:$Q$29,4,FALSE)="","",VLOOKUP($B130,'R8'!$N$24:$Q$29,4,FALSE)),IF(VLOOKUP($B130,'R8'!$M$24:$O$29,3,FALSE)="","",VLOOKUP($B130,'R8'!$M$24:$O$29,3,FALSE)))</f>
        <v>2</v>
      </c>
      <c r="L130" s="80">
        <f>IF(ISERROR(VLOOKUP($B130,'R9'!$M$24:$O$29,3,FALSE)),IF(VLOOKUP($B130,'R9'!$N$24:$Q$29,4,FALSE)="","",VLOOKUP($B130,'R9'!$N$24:$Q$29,4,FALSE)),IF(VLOOKUP($B130,'R9'!$M$24:$O$29,3,FALSE)="","",VLOOKUP($B130,'R9'!$M$24:$O$29,3,FALSE)))</f>
        <v>2</v>
      </c>
      <c r="M130" s="80">
        <f>IF(ISERROR(VLOOKUP($B130,'R10'!$M$24:$O$29,3,FALSE)),IF(VLOOKUP($B130,'R10'!$N$24:$Q$29,4,FALSE)="","",VLOOKUP($B130,'R10'!$N$24:$Q$29,4,FALSE)),IF(VLOOKUP($B130,'R10'!$M$24:$O$29,3,FALSE)="","",VLOOKUP($B130,'R10'!$M$24:$O$29,3,FALSE)))</f>
        <v>1</v>
      </c>
      <c r="O130" s="80">
        <f>IF(C130="","",IF(C130&gt;C129,1,IF(C130=C129,0.5,0)))</f>
        <v>1</v>
      </c>
      <c r="P130" s="80">
        <f>IF(D130="","",IF(D130&gt;D135,1,IF(D130=D135,0.5,0)))</f>
        <v>0</v>
      </c>
      <c r="Q130" s="80">
        <f>IF(E130="","",IF(E130&gt;E131,1,IF(E130=E131,0.5,0)))</f>
        <v>1</v>
      </c>
      <c r="R130" s="80">
        <f>IF(F130="","",IF(F130&gt;F132,1,IF(F130=F132,0.5,0)))</f>
        <v>0</v>
      </c>
      <c r="S130" s="80">
        <f>IF(G130="","",IF(G130&gt;G133,1,IF(G130=G133,0.5,0)))</f>
        <v>1</v>
      </c>
      <c r="T130" s="80">
        <f>IF(H130="","",IF(H130&gt;H134,1,IF(H130=H134,0.5,0)))</f>
        <v>0</v>
      </c>
      <c r="U130" s="80">
        <f>IF(I130="","",IF(I130&gt;I124,1,IF(I130=I124,0.5,0)))</f>
        <v>1</v>
      </c>
      <c r="V130" s="80">
        <f>IF(J130="","",IF(J130&gt;J125,1,IF(J130=J125,0.5,0)))</f>
        <v>0</v>
      </c>
      <c r="W130" s="80">
        <f>IF(K130="","",IF(K130&gt;K126,1,IF(K130=K126,0.5,0)))</f>
        <v>0.5</v>
      </c>
      <c r="X130" s="80">
        <f>IF(L130="","",IF(L130&gt;L127,1,IF(L130=L127,0.5,0)))</f>
        <v>0.5</v>
      </c>
      <c r="Y130" s="80">
        <f>IF(M130="","",IF(M130&gt;M128,1,IF(M130=M128,0.5,0)))</f>
        <v>0</v>
      </c>
    </row>
    <row r="131" spans="1:25" ht="15" customHeight="1" x14ac:dyDescent="0.3">
      <c r="A131" s="1">
        <v>8</v>
      </c>
      <c r="B131" s="83" t="s">
        <v>253</v>
      </c>
      <c r="C131" s="80">
        <f>IF(ISERROR(VLOOKUP($B131,'R11'!$M$24:$O$29,3,FALSE)),IF(VLOOKUP($B131,'R11'!$N$24:$Q$29,4,FALSE)="","",VLOOKUP($B131,'R11'!$N$24:$Q$29,4,FALSE)),IF(VLOOKUP($B131,'R11'!$M$24:$O$29,3,FALSE)="","",VLOOKUP($B131,'R11'!$M$24:$O$29,3,FALSE)))</f>
        <v>0</v>
      </c>
      <c r="D131" s="80">
        <f>IF(ISERROR(VLOOKUP($B131,'R1'!$M$24:$O$29,3,FALSE)),IF(VLOOKUP($B131,'R1'!$N$24:$Q$29,4,FALSE)="","",VLOOKUP($B131,'R1'!$N$24:$Q$29,4,FALSE)),IF(VLOOKUP($B131,'R1'!$M$24:$O$29,3,FALSE)="","",VLOOKUP($B131,'R1'!$M$24:$O$29,3,FALSE)))</f>
        <v>1</v>
      </c>
      <c r="E131" s="80">
        <f>IF(ISERROR(VLOOKUP($B131,'R2'!$M$24:$O$29,3,FALSE)),IF(VLOOKUP($B131,'R2'!$N$24:$Q$29,4,FALSE)="","",VLOOKUP($B131,'R2'!$N$24:$Q$29,4,FALSE)),IF(VLOOKUP($B131,'R2'!$M$24:$O$29,3,FALSE)="","",VLOOKUP($B131,'R2'!$M$24:$O$29,3,FALSE)))</f>
        <v>0</v>
      </c>
      <c r="F131" s="80">
        <f>IF(ISERROR(VLOOKUP($B131,'R3'!$M$24:$O$29,3,FALSE)),IF(VLOOKUP($B131,'R3'!$N$24:$Q$29,4,FALSE)="","",VLOOKUP($B131,'R3'!$N$24:$Q$29,4,FALSE)),IF(VLOOKUP($B131,'R3'!$M$24:$O$29,3,FALSE)="","",VLOOKUP($B131,'R3'!$M$24:$O$29,3,FALSE)))</f>
        <v>1.5</v>
      </c>
      <c r="G131" s="80">
        <f>IF(ISERROR(VLOOKUP($B131,'R4'!$M$24:$O$29,3,FALSE)),IF(VLOOKUP($B131,'R4'!$N$24:$Q$29,4,FALSE)="","",VLOOKUP($B131,'R4'!$N$24:$Q$29,4,FALSE)),IF(VLOOKUP($B131,'R4'!$M$24:$O$29,3,FALSE)="","",VLOOKUP($B131,'R4'!$M$24:$O$29,3,FALSE)))</f>
        <v>0</v>
      </c>
      <c r="H131" s="80">
        <f>IF(ISERROR(VLOOKUP($B131,'R5'!$M$24:$O$29,3,FALSE)),IF(VLOOKUP($B131,'R5'!$N$24:$Q$29,4,FALSE)="","",VLOOKUP($B131,'R5'!$N$24:$Q$29,4,FALSE)),IF(VLOOKUP($B131,'R5'!$M$24:$O$29,3,FALSE)="","",VLOOKUP($B131,'R5'!$M$24:$O$29,3,FALSE)))</f>
        <v>0</v>
      </c>
      <c r="I131" s="80">
        <f>IF(ISERROR(VLOOKUP($B131,'R6'!$M$24:$O$29,3,FALSE)),IF(VLOOKUP($B131,'R6'!$N$24:$Q$29,4,FALSE)="","",VLOOKUP($B131,'R6'!$N$24:$Q$29,4,FALSE)),IF(VLOOKUP($B131,'R6'!$M$24:$O$29,3,FALSE)="","",VLOOKUP($B131,'R6'!$M$24:$O$29,3,FALSE)))</f>
        <v>2.5</v>
      </c>
      <c r="J131" s="80">
        <f>IF(ISERROR(VLOOKUP($B131,'R7'!$M$24:$O$29,3,FALSE)),IF(VLOOKUP($B131,'R7'!$N$24:$Q$29,4,FALSE)="","",VLOOKUP($B131,'R7'!$N$24:$Q$29,4,FALSE)),IF(VLOOKUP($B131,'R7'!$M$24:$O$29,3,FALSE)="","",VLOOKUP($B131,'R7'!$M$24:$O$29,3,FALSE)))</f>
        <v>0</v>
      </c>
      <c r="K131" s="80">
        <f>IF(ISERROR(VLOOKUP($B131,'R8'!$M$24:$O$29,3,FALSE)),IF(VLOOKUP($B131,'R8'!$N$24:$Q$29,4,FALSE)="","",VLOOKUP($B131,'R8'!$N$24:$Q$29,4,FALSE)),IF(VLOOKUP($B131,'R8'!$M$24:$O$29,3,FALSE)="","",VLOOKUP($B131,'R8'!$M$24:$O$29,3,FALSE)))</f>
        <v>0</v>
      </c>
      <c r="L131" s="80">
        <f>IF(ISERROR(VLOOKUP($B131,'R9'!$M$24:$O$29,3,FALSE)),IF(VLOOKUP($B131,'R9'!$N$24:$Q$29,4,FALSE)="","",VLOOKUP($B131,'R9'!$N$24:$Q$29,4,FALSE)),IF(VLOOKUP($B131,'R9'!$M$24:$O$29,3,FALSE)="","",VLOOKUP($B131,'R9'!$M$24:$O$29,3,FALSE)))</f>
        <v>0.5</v>
      </c>
      <c r="M131" s="80">
        <f>IF(ISERROR(VLOOKUP($B131,'R10'!$M$24:$O$29,3,FALSE)),IF(VLOOKUP($B131,'R10'!$N$24:$Q$29,4,FALSE)="","",VLOOKUP($B131,'R10'!$N$24:$Q$29,4,FALSE)),IF(VLOOKUP($B131,'R10'!$M$24:$O$29,3,FALSE)="","",VLOOKUP($B131,'R10'!$M$24:$O$29,3,FALSE)))</f>
        <v>1</v>
      </c>
      <c r="O131" s="80">
        <f>IF(C131="","",IF(C131&gt;C128,1,IF(C131=C128,0.5,0)))</f>
        <v>0</v>
      </c>
      <c r="P131" s="80">
        <f>IF(D131="","",IF(D131&gt;D129,1,IF(D131=D129,0.5,0)))</f>
        <v>0</v>
      </c>
      <c r="Q131" s="80">
        <f>IF(E131="","",IF(E131&gt;E130,1,IF(E131=E130,0.5,0)))</f>
        <v>0</v>
      </c>
      <c r="R131" s="80">
        <f>IF(F131="","",IF(F131&gt;F135,1,IF(F131=F135,0.5,0)))</f>
        <v>0</v>
      </c>
      <c r="S131" s="80">
        <f>IF(G131="","",IF(G131&gt;G132,1,IF(G131=G132,0.5,0)))</f>
        <v>0</v>
      </c>
      <c r="T131" s="80">
        <f>IF(H131="","",IF(H131&gt;H133,1,IF(H131=H133,0.5,0)))</f>
        <v>0</v>
      </c>
      <c r="U131" s="80">
        <f>IF(I131="","",IF(I131&gt;I134,1,IF(I131=I134,0.5,0)))</f>
        <v>1</v>
      </c>
      <c r="V131" s="80">
        <f>IF(J131="","",IF(J131&gt;J124,1,IF(J131=J124,0.5,0)))</f>
        <v>0</v>
      </c>
      <c r="W131" s="80">
        <f>IF(K131="","",IF(K131&gt;K125,1,IF(K131=K125,0.5,0)))</f>
        <v>0</v>
      </c>
      <c r="X131" s="80">
        <f>IF(L131="","",IF(L131&gt;L126,1,IF(L131=L126,0.5,0)))</f>
        <v>0</v>
      </c>
      <c r="Y131" s="80">
        <f>IF(M131="","",IF(M131&gt;M127,1,IF(M131=M127,0.5,0)))</f>
        <v>0</v>
      </c>
    </row>
    <row r="132" spans="1:25" ht="15" customHeight="1" x14ac:dyDescent="0.3">
      <c r="A132" s="1">
        <v>9</v>
      </c>
      <c r="B132" s="83" t="s">
        <v>254</v>
      </c>
      <c r="C132" s="80">
        <f>IF(ISERROR(VLOOKUP($B132,'R11'!$M$24:$O$29,3,FALSE)),IF(VLOOKUP($B132,'R11'!$N$24:$Q$29,4,FALSE)="","",VLOOKUP($B132,'R11'!$N$24:$Q$29,4,FALSE)),IF(VLOOKUP($B132,'R11'!$M$24:$O$29,3,FALSE)="","",VLOOKUP($B132,'R11'!$M$24:$O$29,3,FALSE)))</f>
        <v>2</v>
      </c>
      <c r="D132" s="80">
        <f>IF(ISERROR(VLOOKUP($B132,'R1'!$M$24:$O$29,3,FALSE)),IF(VLOOKUP($B132,'R1'!$N$24:$Q$29,4,FALSE)="","",VLOOKUP($B132,'R1'!$N$24:$Q$29,4,FALSE)),IF(VLOOKUP($B132,'R1'!$M$24:$O$29,3,FALSE)="","",VLOOKUP($B132,'R1'!$M$24:$O$29,3,FALSE)))</f>
        <v>2</v>
      </c>
      <c r="E132" s="80">
        <f>IF(ISERROR(VLOOKUP($B132,'R2'!$M$24:$O$29,3,FALSE)),IF(VLOOKUP($B132,'R2'!$N$24:$Q$29,4,FALSE)="","",VLOOKUP($B132,'R2'!$N$24:$Q$29,4,FALSE)),IF(VLOOKUP($B132,'R2'!$M$24:$O$29,3,FALSE)="","",VLOOKUP($B132,'R2'!$M$24:$O$29,3,FALSE)))</f>
        <v>2.5</v>
      </c>
      <c r="F132" s="80">
        <f>IF(ISERROR(VLOOKUP($B132,'R3'!$M$24:$O$29,3,FALSE)),IF(VLOOKUP($B132,'R3'!$N$24:$Q$29,4,FALSE)="","",VLOOKUP($B132,'R3'!$N$24:$Q$29,4,FALSE)),IF(VLOOKUP($B132,'R3'!$M$24:$O$29,3,FALSE)="","",VLOOKUP($B132,'R3'!$M$24:$O$29,3,FALSE)))</f>
        <v>4</v>
      </c>
      <c r="G132" s="80">
        <f>IF(ISERROR(VLOOKUP($B132,'R4'!$M$24:$O$29,3,FALSE)),IF(VLOOKUP($B132,'R4'!$N$24:$Q$29,4,FALSE)="","",VLOOKUP($B132,'R4'!$N$24:$Q$29,4,FALSE)),IF(VLOOKUP($B132,'R4'!$M$24:$O$29,3,FALSE)="","",VLOOKUP($B132,'R4'!$M$24:$O$29,3,FALSE)))</f>
        <v>4</v>
      </c>
      <c r="H132" s="80">
        <f>IF(ISERROR(VLOOKUP($B132,'R5'!$M$24:$O$29,3,FALSE)),IF(VLOOKUP($B132,'R5'!$N$24:$Q$29,4,FALSE)="","",VLOOKUP($B132,'R5'!$N$24:$Q$29,4,FALSE)),IF(VLOOKUP($B132,'R5'!$M$24:$O$29,3,FALSE)="","",VLOOKUP($B132,'R5'!$M$24:$O$29,3,FALSE)))</f>
        <v>3</v>
      </c>
      <c r="I132" s="80">
        <f>IF(ISERROR(VLOOKUP($B132,'R6'!$M$24:$O$29,3,FALSE)),IF(VLOOKUP($B132,'R6'!$N$24:$Q$29,4,FALSE)="","",VLOOKUP($B132,'R6'!$N$24:$Q$29,4,FALSE)),IF(VLOOKUP($B132,'R6'!$M$24:$O$29,3,FALSE)="","",VLOOKUP($B132,'R6'!$M$24:$O$29,3,FALSE)))</f>
        <v>3</v>
      </c>
      <c r="J132" s="80">
        <f>IF(ISERROR(VLOOKUP($B132,'R7'!$M$24:$O$29,3,FALSE)),IF(VLOOKUP($B132,'R7'!$N$24:$Q$29,4,FALSE)="","",VLOOKUP($B132,'R7'!$N$24:$Q$29,4,FALSE)),IF(VLOOKUP($B132,'R7'!$M$24:$O$29,3,FALSE)="","",VLOOKUP($B132,'R7'!$M$24:$O$29,3,FALSE)))</f>
        <v>2</v>
      </c>
      <c r="K132" s="80">
        <f>IF(ISERROR(VLOOKUP($B132,'R8'!$M$24:$O$29,3,FALSE)),IF(VLOOKUP($B132,'R8'!$N$24:$Q$29,4,FALSE)="","",VLOOKUP($B132,'R8'!$N$24:$Q$29,4,FALSE)),IF(VLOOKUP($B132,'R8'!$M$24:$O$29,3,FALSE)="","",VLOOKUP($B132,'R8'!$M$24:$O$29,3,FALSE)))</f>
        <v>4</v>
      </c>
      <c r="L132" s="80">
        <f>IF(ISERROR(VLOOKUP($B132,'R9'!$M$24:$O$29,3,FALSE)),IF(VLOOKUP($B132,'R9'!$N$24:$Q$29,4,FALSE)="","",VLOOKUP($B132,'R9'!$N$24:$Q$29,4,FALSE)),IF(VLOOKUP($B132,'R9'!$M$24:$O$29,3,FALSE)="","",VLOOKUP($B132,'R9'!$M$24:$O$29,3,FALSE)))</f>
        <v>2.5</v>
      </c>
      <c r="M132" s="80">
        <f>IF(ISERROR(VLOOKUP($B132,'R10'!$M$24:$O$29,3,FALSE)),IF(VLOOKUP($B132,'R10'!$N$24:$Q$29,4,FALSE)="","",VLOOKUP($B132,'R10'!$N$24:$Q$29,4,FALSE)),IF(VLOOKUP($B132,'R10'!$M$24:$O$29,3,FALSE)="","",VLOOKUP($B132,'R10'!$M$24:$O$29,3,FALSE)))</f>
        <v>2.5</v>
      </c>
      <c r="O132" s="80">
        <f>IF(C132="","",IF(C132&gt;C127,1,IF(C132=C127,0.5,0)))</f>
        <v>0.5</v>
      </c>
      <c r="P132" s="80">
        <f>IF(D132="","",IF(D132&gt;D128,1,IF(D132=D128,0.5,0)))</f>
        <v>0.5</v>
      </c>
      <c r="Q132" s="80">
        <f>IF(E132="","",IF(E132&gt;E129,1,IF(E132=E129,0.5,0)))</f>
        <v>1</v>
      </c>
      <c r="R132" s="80">
        <f>IF(F132="","",IF(F132&gt;F130,1,IF(F132=F130,0.5,0)))</f>
        <v>1</v>
      </c>
      <c r="S132" s="80">
        <f>IF(G132="","",IF(G132&gt;G131,1,IF(G132=G131,0.5,0)))</f>
        <v>1</v>
      </c>
      <c r="T132" s="80">
        <f>IF(H132="","",IF(H132&gt;H135,1,IF(H132=H135,0.5,0)))</f>
        <v>1</v>
      </c>
      <c r="U132" s="80">
        <f>IF(I132="","",IF(I132&gt;I133,1,IF(I132=I133,0.5,0)))</f>
        <v>1</v>
      </c>
      <c r="V132" s="80">
        <f>IF(J132="","",IF(J132&gt;J134,1,IF(J132=J134,0.5,0)))</f>
        <v>0.5</v>
      </c>
      <c r="W132" s="80">
        <f>IF(K132="","",IF(K132&gt;K124,1,IF(K132=K124,0.5,0)))</f>
        <v>1</v>
      </c>
      <c r="X132" s="80">
        <f>IF(L132="","",IF(L132&gt;L125,1,IF(L132=L125,0.5,0)))</f>
        <v>1</v>
      </c>
      <c r="Y132" s="80">
        <f>IF(M132="","",IF(M132&gt;M126,1,IF(M132=M126,0.5,0)))</f>
        <v>1</v>
      </c>
    </row>
    <row r="133" spans="1:25" ht="15" customHeight="1" x14ac:dyDescent="0.3">
      <c r="A133" s="1">
        <v>10</v>
      </c>
      <c r="B133" s="83" t="s">
        <v>255</v>
      </c>
      <c r="C133" s="80">
        <f>IF(ISERROR(VLOOKUP($B133,'R11'!$M$24:$O$29,3,FALSE)),IF(VLOOKUP($B133,'R11'!$N$24:$Q$29,4,FALSE)="","",VLOOKUP($B133,'R11'!$N$24:$Q$29,4,FALSE)),IF(VLOOKUP($B133,'R11'!$M$24:$O$29,3,FALSE)="","",VLOOKUP($B133,'R11'!$M$24:$O$29,3,FALSE)))</f>
        <v>2.5</v>
      </c>
      <c r="D133" s="80">
        <f>IF(ISERROR(VLOOKUP($B133,'R1'!$M$24:$O$29,3,FALSE)),IF(VLOOKUP($B133,'R1'!$N$24:$Q$29,4,FALSE)="","",VLOOKUP($B133,'R1'!$N$24:$Q$29,4,FALSE)),IF(VLOOKUP($B133,'R1'!$M$24:$O$29,3,FALSE)="","",VLOOKUP($B133,'R1'!$M$24:$O$29,3,FALSE)))</f>
        <v>2</v>
      </c>
      <c r="E133" s="80">
        <f>IF(ISERROR(VLOOKUP($B133,'R2'!$M$24:$O$29,3,FALSE)),IF(VLOOKUP($B133,'R2'!$N$24:$Q$29,4,FALSE)="","",VLOOKUP($B133,'R2'!$N$24:$Q$29,4,FALSE)),IF(VLOOKUP($B133,'R2'!$M$24:$O$29,3,FALSE)="","",VLOOKUP($B133,'R2'!$M$24:$O$29,3,FALSE)))</f>
        <v>2</v>
      </c>
      <c r="F133" s="80">
        <f>IF(ISERROR(VLOOKUP($B133,'R3'!$M$24:$O$29,3,FALSE)),IF(VLOOKUP($B133,'R3'!$N$24:$Q$29,4,FALSE)="","",VLOOKUP($B133,'R3'!$N$24:$Q$29,4,FALSE)),IF(VLOOKUP($B133,'R3'!$M$24:$O$29,3,FALSE)="","",VLOOKUP($B133,'R3'!$M$24:$O$29,3,FALSE)))</f>
        <v>3.5</v>
      </c>
      <c r="G133" s="80">
        <f>IF(ISERROR(VLOOKUP($B133,'R4'!$M$24:$O$29,3,FALSE)),IF(VLOOKUP($B133,'R4'!$N$24:$Q$29,4,FALSE)="","",VLOOKUP($B133,'R4'!$N$24:$Q$29,4,FALSE)),IF(VLOOKUP($B133,'R4'!$M$24:$O$29,3,FALSE)="","",VLOOKUP($B133,'R4'!$M$24:$O$29,3,FALSE)))</f>
        <v>1.5</v>
      </c>
      <c r="H133" s="80">
        <f>IF(ISERROR(VLOOKUP($B133,'R5'!$M$24:$O$29,3,FALSE)),IF(VLOOKUP($B133,'R5'!$N$24:$Q$29,4,FALSE)="","",VLOOKUP($B133,'R5'!$N$24:$Q$29,4,FALSE)),IF(VLOOKUP($B133,'R5'!$M$24:$O$29,3,FALSE)="","",VLOOKUP($B133,'R5'!$M$24:$O$29,3,FALSE)))</f>
        <v>4</v>
      </c>
      <c r="I133" s="80">
        <f>IF(ISERROR(VLOOKUP($B133,'R6'!$M$24:$O$29,3,FALSE)),IF(VLOOKUP($B133,'R6'!$N$24:$Q$29,4,FALSE)="","",VLOOKUP($B133,'R6'!$N$24:$Q$29,4,FALSE)),IF(VLOOKUP($B133,'R6'!$M$24:$O$29,3,FALSE)="","",VLOOKUP($B133,'R6'!$M$24:$O$29,3,FALSE)))</f>
        <v>1</v>
      </c>
      <c r="J133" s="80">
        <f>IF(ISERROR(VLOOKUP($B133,'R7'!$M$24:$O$29,3,FALSE)),IF(VLOOKUP($B133,'R7'!$N$24:$Q$29,4,FALSE)="","",VLOOKUP($B133,'R7'!$N$24:$Q$29,4,FALSE)),IF(VLOOKUP($B133,'R7'!$M$24:$O$29,3,FALSE)="","",VLOOKUP($B133,'R7'!$M$24:$O$29,3,FALSE)))</f>
        <v>2</v>
      </c>
      <c r="K133" s="80">
        <f>IF(ISERROR(VLOOKUP($B133,'R8'!$M$24:$O$29,3,FALSE)),IF(VLOOKUP($B133,'R8'!$N$24:$Q$29,4,FALSE)="","",VLOOKUP($B133,'R8'!$N$24:$Q$29,4,FALSE)),IF(VLOOKUP($B133,'R8'!$M$24:$O$29,3,FALSE)="","",VLOOKUP($B133,'R8'!$M$24:$O$29,3,FALSE)))</f>
        <v>2.5</v>
      </c>
      <c r="L133" s="80">
        <f>IF(ISERROR(VLOOKUP($B133,'R9'!$M$24:$O$29,3,FALSE)),IF(VLOOKUP($B133,'R9'!$N$24:$Q$29,4,FALSE)="","",VLOOKUP($B133,'R9'!$N$24:$Q$29,4,FALSE)),IF(VLOOKUP($B133,'R9'!$M$24:$O$29,3,FALSE)="","",VLOOKUP($B133,'R9'!$M$24:$O$29,3,FALSE)))</f>
        <v>3.5</v>
      </c>
      <c r="M133" s="80">
        <f>IF(ISERROR(VLOOKUP($B133,'R10'!$M$24:$O$29,3,FALSE)),IF(VLOOKUP($B133,'R10'!$N$24:$Q$29,4,FALSE)="","",VLOOKUP($B133,'R10'!$N$24:$Q$29,4,FALSE)),IF(VLOOKUP($B133,'R10'!$M$24:$O$29,3,FALSE)="","",VLOOKUP($B133,'R10'!$M$24:$O$29,3,FALSE)))</f>
        <v>1</v>
      </c>
      <c r="O133" s="80">
        <f>IF(C133="","",IF(C133&gt;C126,1,IF(C133=C126,0.5,0)))</f>
        <v>1</v>
      </c>
      <c r="P133" s="80">
        <f>IF(D133="","",IF(D133&gt;D127,1,IF(D133=D127,0.5,0)))</f>
        <v>0.5</v>
      </c>
      <c r="Q133" s="80">
        <f>IF(E133="","",IF(E133&gt;E128,1,IF(E133=E128,0.5,0)))</f>
        <v>0.5</v>
      </c>
      <c r="R133" s="80">
        <f>IF(F133="","",IF(F133&gt;F129,1,IF(F133=F129,0.5,0)))</f>
        <v>1</v>
      </c>
      <c r="S133" s="80">
        <f>IF(G133="","",IF(G133&gt;G130,1,IF(G133=G130,0.5,0)))</f>
        <v>0</v>
      </c>
      <c r="T133" s="80">
        <f>IF(H133="","",IF(H133&gt;H131,1,IF(H133=H131,0.5,0)))</f>
        <v>1</v>
      </c>
      <c r="U133" s="80">
        <f>IF(I133="","",IF(I133&gt;I132,1,IF(I133=I132,0.5,0)))</f>
        <v>0</v>
      </c>
      <c r="V133" s="80">
        <f>IF(J133="","",IF(J133&gt;J135,1,IF(J133=J135,0.5,0)))</f>
        <v>0.5</v>
      </c>
      <c r="W133" s="80">
        <f>IF(K133="","",IF(K133&gt;K134,1,IF(K133=K134,0.5,0)))</f>
        <v>1</v>
      </c>
      <c r="X133" s="80">
        <f>IF(L133="","",IF(L133&gt;L124,1,IF(L133=L124,0.5,0)))</f>
        <v>1</v>
      </c>
      <c r="Y133" s="80">
        <f>IF(M133="","",IF(M133&gt;M125,1,IF(M133=M125,0.5,0)))</f>
        <v>0</v>
      </c>
    </row>
    <row r="134" spans="1:25" ht="15" customHeight="1" x14ac:dyDescent="0.3">
      <c r="A134" s="1">
        <v>11</v>
      </c>
      <c r="B134" s="83" t="s">
        <v>256</v>
      </c>
      <c r="C134" s="80">
        <f>IF(ISERROR(VLOOKUP($B134,'R11'!$M$24:$O$29,3,FALSE)),IF(VLOOKUP($B134,'R11'!$N$24:$Q$29,4,FALSE)="","",VLOOKUP($B134,'R11'!$N$24:$Q$29,4,FALSE)),IF(VLOOKUP($B134,'R11'!$M$24:$O$29,3,FALSE)="","",VLOOKUP($B134,'R11'!$M$24:$O$29,3,FALSE)))</f>
        <v>3.5</v>
      </c>
      <c r="D134" s="80">
        <f>IF(ISERROR(VLOOKUP($B134,'R1'!$M$24:$O$29,3,FALSE)),IF(VLOOKUP($B134,'R1'!$N$24:$Q$29,4,FALSE)="","",VLOOKUP($B134,'R1'!$N$24:$Q$29,4,FALSE)),IF(VLOOKUP($B134,'R1'!$M$24:$O$29,3,FALSE)="","",VLOOKUP($B134,'R1'!$M$24:$O$29,3,FALSE)))</f>
        <v>3.5</v>
      </c>
      <c r="E134" s="80">
        <f>IF(ISERROR(VLOOKUP($B134,'R2'!$M$24:$O$29,3,FALSE)),IF(VLOOKUP($B134,'R2'!$N$24:$Q$29,4,FALSE)="","",VLOOKUP($B134,'R2'!$N$24:$Q$29,4,FALSE)),IF(VLOOKUP($B134,'R2'!$M$24:$O$29,3,FALSE)="","",VLOOKUP($B134,'R2'!$M$24:$O$29,3,FALSE)))</f>
        <v>1</v>
      </c>
      <c r="F134" s="80">
        <f>IF(ISERROR(VLOOKUP($B134,'R3'!$M$24:$O$29,3,FALSE)),IF(VLOOKUP($B134,'R3'!$N$24:$Q$29,4,FALSE)="","",VLOOKUP($B134,'R3'!$N$24:$Q$29,4,FALSE)),IF(VLOOKUP($B134,'R3'!$M$24:$O$29,3,FALSE)="","",VLOOKUP($B134,'R3'!$M$24:$O$29,3,FALSE)))</f>
        <v>1.5</v>
      </c>
      <c r="G134" s="80">
        <f>IF(ISERROR(VLOOKUP($B134,'R4'!$M$24:$O$29,3,FALSE)),IF(VLOOKUP($B134,'R4'!$N$24:$Q$29,4,FALSE)="","",VLOOKUP($B134,'R4'!$N$24:$Q$29,4,FALSE)),IF(VLOOKUP($B134,'R4'!$M$24:$O$29,3,FALSE)="","",VLOOKUP($B134,'R4'!$M$24:$O$29,3,FALSE)))</f>
        <v>1.5</v>
      </c>
      <c r="H134" s="80">
        <f>IF(ISERROR(VLOOKUP($B134,'R5'!$M$24:$O$29,3,FALSE)),IF(VLOOKUP($B134,'R5'!$N$24:$Q$29,4,FALSE)="","",VLOOKUP($B134,'R5'!$N$24:$Q$29,4,FALSE)),IF(VLOOKUP($B134,'R5'!$M$24:$O$29,3,FALSE)="","",VLOOKUP($B134,'R5'!$M$24:$O$29,3,FALSE)))</f>
        <v>2.5</v>
      </c>
      <c r="I134" s="80">
        <f>IF(ISERROR(VLOOKUP($B134,'R6'!$M$24:$O$29,3,FALSE)),IF(VLOOKUP($B134,'R6'!$N$24:$Q$29,4,FALSE)="","",VLOOKUP($B134,'R6'!$N$24:$Q$29,4,FALSE)),IF(VLOOKUP($B134,'R6'!$M$24:$O$29,3,FALSE)="","",VLOOKUP($B134,'R6'!$M$24:$O$29,3,FALSE)))</f>
        <v>1.5</v>
      </c>
      <c r="J134" s="80">
        <f>IF(ISERROR(VLOOKUP($B134,'R7'!$M$24:$O$29,3,FALSE)),IF(VLOOKUP($B134,'R7'!$N$24:$Q$29,4,FALSE)="","",VLOOKUP($B134,'R7'!$N$24:$Q$29,4,FALSE)),IF(VLOOKUP($B134,'R7'!$M$24:$O$29,3,FALSE)="","",VLOOKUP($B134,'R7'!$M$24:$O$29,3,FALSE)))</f>
        <v>2</v>
      </c>
      <c r="K134" s="80">
        <f>IF(ISERROR(VLOOKUP($B134,'R8'!$M$24:$O$29,3,FALSE)),IF(VLOOKUP($B134,'R8'!$N$24:$Q$29,4,FALSE)="","",VLOOKUP($B134,'R8'!$N$24:$Q$29,4,FALSE)),IF(VLOOKUP($B134,'R8'!$M$24:$O$29,3,FALSE)="","",VLOOKUP($B134,'R8'!$M$24:$O$29,3,FALSE)))</f>
        <v>1.5</v>
      </c>
      <c r="L134" s="80">
        <f>IF(ISERROR(VLOOKUP($B134,'R9'!$M$24:$O$29,3,FALSE)),IF(VLOOKUP($B134,'R9'!$N$24:$Q$29,4,FALSE)="","",VLOOKUP($B134,'R9'!$N$24:$Q$29,4,FALSE)),IF(VLOOKUP($B134,'R9'!$M$24:$O$29,3,FALSE)="","",VLOOKUP($B134,'R9'!$M$24:$O$29,3,FALSE)))</f>
        <v>2</v>
      </c>
      <c r="M134" s="80">
        <f>IF(ISERROR(VLOOKUP($B134,'R10'!$M$24:$O$29,3,FALSE)),IF(VLOOKUP($B134,'R10'!$N$24:$Q$29,4,FALSE)="","",VLOOKUP($B134,'R10'!$N$24:$Q$29,4,FALSE)),IF(VLOOKUP($B134,'R10'!$M$24:$O$29,3,FALSE)="","",VLOOKUP($B134,'R10'!$M$24:$O$29,3,FALSE)))</f>
        <v>3.5</v>
      </c>
      <c r="O134" s="80">
        <f>IF(C134="","",IF(C134&gt;C125,1,IF(C134=C125,0.5,0)))</f>
        <v>1</v>
      </c>
      <c r="P134" s="80">
        <f>IF(D134="","",IF(D134&gt;D126,1,IF(D134=D126,0.5,0)))</f>
        <v>1</v>
      </c>
      <c r="Q134" s="80">
        <f>IF(E134="","",IF(E134&gt;E127,1,IF(E134=E127,0.5,0)))</f>
        <v>0</v>
      </c>
      <c r="R134" s="80">
        <f>IF(F134="","",IF(F134&gt;F128,1,IF(F134=F128,0.5,0)))</f>
        <v>0</v>
      </c>
      <c r="S134" s="80">
        <f>IF(G134="","",IF(G134&gt;G129,1,IF(G134=G129,0.5,0)))</f>
        <v>0</v>
      </c>
      <c r="T134" s="80">
        <f>IF(H134="","",IF(H134&gt;H130,1,IF(H134=H130,0.5,0)))</f>
        <v>1</v>
      </c>
      <c r="U134" s="80">
        <f>IF(I134="","",IF(I134&gt;I131,1,IF(I134=I131,0.5,0)))</f>
        <v>0</v>
      </c>
      <c r="V134" s="80">
        <f>IF(J134="","",IF(J134&gt;J132,1,IF(J134=J132,0.5,0)))</f>
        <v>0.5</v>
      </c>
      <c r="W134" s="80">
        <f>IF(K134="","",IF(K134&gt;K133,1,IF(K134=K133,0.5,0)))</f>
        <v>0</v>
      </c>
      <c r="X134" s="80">
        <f>IF(L134="","",IF(L134&gt;L135,1,IF(L134=L135,0.5,0)))</f>
        <v>0.5</v>
      </c>
      <c r="Y134" s="80">
        <f>IF(M134="","",IF(M134&gt;M124,1,IF(M134=M124,0.5,0)))</f>
        <v>1</v>
      </c>
    </row>
    <row r="135" spans="1:25" ht="15" customHeight="1" x14ac:dyDescent="0.3">
      <c r="A135" s="1">
        <v>12</v>
      </c>
      <c r="B135" s="83" t="s">
        <v>257</v>
      </c>
      <c r="C135" s="80">
        <f>IF(ISERROR(VLOOKUP($B135,'R11'!$M$24:$O$29,3,FALSE)),IF(VLOOKUP($B135,'R11'!$N$24:$Q$29,4,FALSE)="","",VLOOKUP($B135,'R11'!$N$24:$Q$29,4,FALSE)),IF(VLOOKUP($B135,'R11'!$M$24:$O$29,3,FALSE)="","",VLOOKUP($B135,'R11'!$M$24:$O$29,3,FALSE)))</f>
        <v>4</v>
      </c>
      <c r="D135" s="80">
        <f>IF(ISERROR(VLOOKUP($B135,'R1'!$M$24:$O$29,3,FALSE)),IF(VLOOKUP($B135,'R1'!$N$24:$Q$29,4,FALSE)="","",VLOOKUP($B135,'R1'!$N$24:$Q$29,4,FALSE)),IF(VLOOKUP($B135,'R1'!$M$24:$O$29,3,FALSE)="","",VLOOKUP($B135,'R1'!$M$24:$O$29,3,FALSE)))</f>
        <v>2.5</v>
      </c>
      <c r="E135" s="80">
        <f>IF(ISERROR(VLOOKUP($B135,'R2'!$M$24:$O$29,3,FALSE)),IF(VLOOKUP($B135,'R2'!$N$24:$Q$29,4,FALSE)="","",VLOOKUP($B135,'R2'!$N$24:$Q$29,4,FALSE)),IF(VLOOKUP($B135,'R2'!$M$24:$O$29,3,FALSE)="","",VLOOKUP($B135,'R2'!$M$24:$O$29,3,FALSE)))</f>
        <v>0.5</v>
      </c>
      <c r="F135" s="80">
        <f>IF(ISERROR(VLOOKUP($B135,'R3'!$M$24:$O$29,3,FALSE)),IF(VLOOKUP($B135,'R3'!$N$24:$Q$29,4,FALSE)="","",VLOOKUP($B135,'R3'!$N$24:$Q$29,4,FALSE)),IF(VLOOKUP($B135,'R3'!$M$24:$O$29,3,FALSE)="","",VLOOKUP($B135,'R3'!$M$24:$O$29,3,FALSE)))</f>
        <v>2.5</v>
      </c>
      <c r="G135" s="80">
        <f>IF(ISERROR(VLOOKUP($B135,'R4'!$M$24:$O$29,3,FALSE)),IF(VLOOKUP($B135,'R4'!$N$24:$Q$29,4,FALSE)="","",VLOOKUP($B135,'R4'!$N$24:$Q$29,4,FALSE)),IF(VLOOKUP($B135,'R4'!$M$24:$O$29,3,FALSE)="","",VLOOKUP($B135,'R4'!$M$24:$O$29,3,FALSE)))</f>
        <v>4</v>
      </c>
      <c r="H135" s="80">
        <f>IF(ISERROR(VLOOKUP($B135,'R5'!$M$24:$O$29,3,FALSE)),IF(VLOOKUP($B135,'R5'!$N$24:$Q$29,4,FALSE)="","",VLOOKUP($B135,'R5'!$N$24:$Q$29,4,FALSE)),IF(VLOOKUP($B135,'R5'!$M$24:$O$29,3,FALSE)="","",VLOOKUP($B135,'R5'!$M$24:$O$29,3,FALSE)))</f>
        <v>1</v>
      </c>
      <c r="I135" s="80">
        <f>IF(ISERROR(VLOOKUP($B135,'R6'!$M$24:$O$29,3,FALSE)),IF(VLOOKUP($B135,'R6'!$N$24:$Q$29,4,FALSE)="","",VLOOKUP($B135,'R6'!$N$24:$Q$29,4,FALSE)),IF(VLOOKUP($B135,'R6'!$M$24:$O$29,3,FALSE)="","",VLOOKUP($B135,'R6'!$M$24:$O$29,3,FALSE)))</f>
        <v>3.5</v>
      </c>
      <c r="J135" s="80">
        <f>IF(ISERROR(VLOOKUP($B135,'R7'!$M$24:$O$29,3,FALSE)),IF(VLOOKUP($B135,'R7'!$N$24:$Q$29,4,FALSE)="","",VLOOKUP($B135,'R7'!$N$24:$Q$29,4,FALSE)),IF(VLOOKUP($B135,'R7'!$M$24:$O$29,3,FALSE)="","",VLOOKUP($B135,'R7'!$M$24:$O$29,3,FALSE)))</f>
        <v>2</v>
      </c>
      <c r="K135" s="80">
        <f>IF(ISERROR(VLOOKUP($B135,'R8'!$M$24:$O$29,3,FALSE)),IF(VLOOKUP($B135,'R8'!$N$24:$Q$29,4,FALSE)="","",VLOOKUP($B135,'R8'!$N$24:$Q$29,4,FALSE)),IF(VLOOKUP($B135,'R8'!$M$24:$O$29,3,FALSE)="","",VLOOKUP($B135,'R8'!$M$24:$O$29,3,FALSE)))</f>
        <v>2</v>
      </c>
      <c r="L135" s="80">
        <f>IF(ISERROR(VLOOKUP($B135,'R9'!$M$24:$O$29,3,FALSE)),IF(VLOOKUP($B135,'R9'!$N$24:$Q$29,4,FALSE)="","",VLOOKUP($B135,'R9'!$N$24:$Q$29,4,FALSE)),IF(VLOOKUP($B135,'R9'!$M$24:$O$29,3,FALSE)="","",VLOOKUP($B135,'R9'!$M$24:$O$29,3,FALSE)))</f>
        <v>2</v>
      </c>
      <c r="M135" s="80">
        <f>IF(ISERROR(VLOOKUP($B135,'R10'!$M$24:$O$29,3,FALSE)),IF(VLOOKUP($B135,'R10'!$N$24:$Q$29,4,FALSE)="","",VLOOKUP($B135,'R10'!$N$24:$Q$29,4,FALSE)),IF(VLOOKUP($B135,'R10'!$M$24:$O$29,3,FALSE)="","",VLOOKUP($B135,'R10'!$M$24:$O$29,3,FALSE)))</f>
        <v>3</v>
      </c>
      <c r="O135" s="80">
        <f>IF(C135="","",IF(C135&gt;C124,1,IF(C135=C124,0.5,0)))</f>
        <v>1</v>
      </c>
      <c r="P135" s="80">
        <f>IF(D135="","",IF(D135&gt;D130,1,IF(D135=D130,0.5,0)))</f>
        <v>1</v>
      </c>
      <c r="Q135" s="80">
        <f>IF(E135="","",IF(E135&gt;E125,1,IF(E135=E125,0.5,0)))</f>
        <v>0</v>
      </c>
      <c r="R135" s="80">
        <f>IF(F135="","",IF(F135&gt;F131,1,IF(F135=F131,0.5,0)))</f>
        <v>1</v>
      </c>
      <c r="S135" s="80">
        <f>IF(G135="","",IF(G135&gt;G126,1,IF(G135=G126,0.5,0)))</f>
        <v>1</v>
      </c>
      <c r="T135" s="80">
        <f>IF(H135="","",IF(H135&gt;H132,1,IF(H135=H132,0.5,0)))</f>
        <v>0</v>
      </c>
      <c r="U135" s="80">
        <f>IF(I135="","",IF(I135&gt;I127,1,IF(I135=I127,0.5,0)))</f>
        <v>1</v>
      </c>
      <c r="V135" s="80">
        <f>IF(J135="","",IF(J135&gt;J133,1,IF(J135=J133,0.5,0)))</f>
        <v>0.5</v>
      </c>
      <c r="W135" s="80">
        <f>IF(K135="","",IF(K135&gt;K128,1,IF(K135=K128,0.5,0)))</f>
        <v>0.5</v>
      </c>
      <c r="X135" s="80">
        <f>IF(L135="","",IF(L135&gt;L134,1,IF(L135=L134,0.5,0)))</f>
        <v>0.5</v>
      </c>
      <c r="Y135" s="80">
        <f>IF(M135="","",IF(M135&gt;M129,1,IF(M135=M129,0.5,0)))</f>
        <v>1</v>
      </c>
    </row>
    <row r="136" spans="1:25" ht="15" customHeight="1" x14ac:dyDescent="0.3">
      <c r="A136" s="1"/>
      <c r="B136" s="88" t="s">
        <v>59</v>
      </c>
    </row>
    <row r="137" spans="1:25" ht="15" customHeight="1" x14ac:dyDescent="0.3">
      <c r="A137" s="1"/>
      <c r="B137" s="87" t="s">
        <v>9</v>
      </c>
    </row>
    <row r="138" spans="1:25" ht="15" customHeight="1" x14ac:dyDescent="0.3">
      <c r="A138" s="1"/>
      <c r="B138" s="87"/>
    </row>
    <row r="139" spans="1:25" ht="15" customHeight="1" x14ac:dyDescent="0.3">
      <c r="A139" s="1">
        <v>1</v>
      </c>
      <c r="B139" s="83" t="s">
        <v>258</v>
      </c>
      <c r="C139" s="80">
        <f>IF(ISERROR(VLOOKUP($B139,'R11'!$A$32:$C$37,3,FALSE)),IF(VLOOKUP($B139,'R11'!$B$32:$E$37,4,FALSE)="","",VLOOKUP($B139,'R11'!$B$32:$E$37,4,FALSE)),IF(VLOOKUP($B139,'R11'!$A$32:$C$37,3,FALSE)="","",VLOOKUP($B139,'R11'!$A$32:$C$37,3,FALSE)))</f>
        <v>2.5</v>
      </c>
      <c r="D139" s="80">
        <f>IF(ISERROR(VLOOKUP($B139,'R1'!$A$32:$C$37,3,FALSE)),IF(VLOOKUP($B139,'R1'!$B$32:$E$37,4,FALSE)="","",VLOOKUP($B139,'R1'!$B$32:$E$37,4,FALSE)),IF(VLOOKUP($B139,'R1'!$A$32:$C$37,3,FALSE)="","",VLOOKUP($B139,'R1'!$A$32:$C$37,3,FALSE)))</f>
        <v>0</v>
      </c>
      <c r="E139" s="80">
        <f>IF(ISERROR(VLOOKUP($B139,'R2'!$A$32:$C$37,3,FALSE)),IF(VLOOKUP($B139,'R2'!$B$32:$E$37,4,FALSE)="","",VLOOKUP($B139,'R2'!$B$32:$E$37,4,FALSE)),IF(VLOOKUP($B139,'R2'!$A$32:$C$37,3,FALSE)="","",VLOOKUP($B139,'R2'!$A$32:$C$37,3,FALSE)))</f>
        <v>1</v>
      </c>
      <c r="F139" s="80">
        <f>IF(ISERROR(VLOOKUP($B139,'R3'!$A$32:$C$37,3,FALSE)),IF(VLOOKUP($B139,'R3'!$B$32:$E$37,4,FALSE)="","",VLOOKUP($B139,'R3'!$B$32:$E$37,4,FALSE)),IF(VLOOKUP($B139,'R3'!$A$32:$C$37,3,FALSE)="","",VLOOKUP($B139,'R3'!$A$32:$C$37,3,FALSE)))</f>
        <v>2</v>
      </c>
      <c r="G139" s="80">
        <f>IF(ISERROR(VLOOKUP($B139,'R4'!$A$32:$C$37,3,FALSE)),IF(VLOOKUP($B139,'R4'!$B$32:$E$37,4,FALSE)="","",VLOOKUP($B139,'R4'!$B$32:$E$37,4,FALSE)),IF(VLOOKUP($B139,'R4'!$A$32:$C$37,3,FALSE)="","",VLOOKUP($B139,'R4'!$A$32:$C$37,3,FALSE)))</f>
        <v>0</v>
      </c>
      <c r="H139" s="80">
        <f>IF(ISERROR(VLOOKUP($B139,'R5'!$A$32:$C$37,3,FALSE)),IF(VLOOKUP($B139,'R5'!$B$32:$E$37,4,FALSE)="","",VLOOKUP($B139,'R5'!$B$32:$E$37,4,FALSE)),IF(VLOOKUP($B139,'R5'!$A$32:$C$37,3,FALSE)="","",VLOOKUP($B139,'R5'!$A$32:$C$37,3,FALSE)))</f>
        <v>1</v>
      </c>
      <c r="I139" s="80">
        <f>IF(ISERROR(VLOOKUP($B139,'R6'!$A$32:$C$37,3,FALSE)),IF(VLOOKUP($B139,'R6'!$B$32:$E$37,4,FALSE)="","",VLOOKUP($B139,'R6'!$B$32:$E$37,4,FALSE)),IF(VLOOKUP($B139,'R6'!$A$32:$C$37,3,FALSE)="","",VLOOKUP($B139,'R6'!$A$32:$C$37,3,FALSE)))</f>
        <v>0</v>
      </c>
      <c r="J139" s="80">
        <f>IF(ISERROR(VLOOKUP($B139,'R7'!$A$32:$C$37,3,FALSE)),IF(VLOOKUP($B139,'R7'!$B$32:$E$37,4,FALSE)="","",VLOOKUP($B139,'R7'!$B$32:$E$37,4,FALSE)),IF(VLOOKUP($B139,'R7'!$A$32:$C$37,3,FALSE)="","",VLOOKUP($B139,'R7'!$A$32:$C$37,3,FALSE)))</f>
        <v>1</v>
      </c>
      <c r="K139" s="80">
        <f>IF(ISERROR(VLOOKUP($B139,'R8'!$A$32:$C$37,3,FALSE)),IF(VLOOKUP($B139,'R8'!$B$32:$E$37,4,FALSE)="","",VLOOKUP($B139,'R8'!$B$32:$E$37,4,FALSE)),IF(VLOOKUP($B139,'R8'!$A$32:$C$37,3,FALSE)="","",VLOOKUP($B139,'R8'!$A$32:$C$37,3,FALSE)))</f>
        <v>2</v>
      </c>
      <c r="L139" s="80">
        <f>IF(ISERROR(VLOOKUP($B139,'R9'!$A$32:$C$37,3,FALSE)),IF(VLOOKUP($B139,'R9'!$B$32:$E$37,4,FALSE)="","",VLOOKUP($B139,'R9'!$B$32:$E$37,4,FALSE)),IF(VLOOKUP($B139,'R9'!$A$32:$C$37,3,FALSE)="","",VLOOKUP($B139,'R9'!$A$32:$C$37,3,FALSE)))</f>
        <v>2</v>
      </c>
      <c r="M139" s="80">
        <f>IF(ISERROR(VLOOKUP($B139,'R10'!$A$32:$C$37,3,FALSE)),IF(VLOOKUP($B139,'R10'!$B$32:$E$37,4,FALSE)="","",VLOOKUP($B139,'R10'!$B$32:$E$37,4,FALSE)),IF(VLOOKUP($B139,'R10'!$A$32:$C$37,3,FALSE)="","",VLOOKUP($B139,'R10'!$A$32:$C$37,3,FALSE)))</f>
        <v>3</v>
      </c>
      <c r="O139" s="80">
        <f>IF(C139="","",IF(C139&gt;C150,1,IF(C139=C150,0.5,0)))</f>
        <v>1</v>
      </c>
      <c r="P139" s="80">
        <f>IF(D139="","",IF(D139&gt;D140,1,IF(D139=D140,0.5,0)))</f>
        <v>0</v>
      </c>
      <c r="Q139" s="80">
        <f>IF(E139="","",IF(E139&gt;E141,1,IF(E139=E141,0.5,0)))</f>
        <v>0</v>
      </c>
      <c r="R139" s="80">
        <f>IF(F139="","",IF(F139&gt;F142,1,IF(F139=F142,0.5,0)))</f>
        <v>0.5</v>
      </c>
      <c r="S139" s="80">
        <f>IF(G139="","",IF(G139&gt;G143,1,IF(G139=G143,0.5,0)))</f>
        <v>0</v>
      </c>
      <c r="T139" s="80">
        <f>IF(H139="","",IF(H139&gt;H144,1,IF(H139=H144,0.5,0)))</f>
        <v>0</v>
      </c>
      <c r="U139" s="80">
        <f>IF(I139="","",IF(I139&gt;I145,1,IF(I139=I145,0.5,0)))</f>
        <v>0</v>
      </c>
      <c r="V139" s="80">
        <f>IF(J139="","",IF(J139&gt;J146,1,IF(J139=J146,0.5,0)))</f>
        <v>0</v>
      </c>
      <c r="W139" s="80">
        <f>IF(K139="","",IF(K139&gt;K147,1,IF(K139=K147,0.5,0)))</f>
        <v>0.5</v>
      </c>
      <c r="X139" s="80">
        <f>IF(L139="","",IF(L139&gt;L148,1,IF(L139=L148,0.5,0)))</f>
        <v>0.5</v>
      </c>
      <c r="Y139" s="80">
        <f>IF(M139="","",IF(M139&gt;M149,1,IF(M139=M149,0.5,0)))</f>
        <v>1</v>
      </c>
    </row>
    <row r="140" spans="1:25" ht="15" customHeight="1" x14ac:dyDescent="0.3">
      <c r="A140" s="1">
        <v>2</v>
      </c>
      <c r="B140" s="83" t="s">
        <v>259</v>
      </c>
      <c r="C140" s="80">
        <f>IF(ISERROR(VLOOKUP($B140,'R11'!$A$32:$C$37,3,FALSE)),IF(VLOOKUP($B140,'R11'!$B$32:$E$37,4,FALSE)="","",VLOOKUP($B140,'R11'!$B$32:$E$37,4,FALSE)),IF(VLOOKUP($B140,'R11'!$A$32:$C$37,3,FALSE)="","",VLOOKUP($B140,'R11'!$A$32:$C$37,3,FALSE)))</f>
        <v>1</v>
      </c>
      <c r="D140" s="80">
        <f>IF(ISERROR(VLOOKUP($B140,'R1'!$A$32:$C$37,3,FALSE)),IF(VLOOKUP($B140,'R1'!$B$32:$E$37,4,FALSE)="","",VLOOKUP($B140,'R1'!$B$32:$E$37,4,FALSE)),IF(VLOOKUP($B140,'R1'!$A$32:$C$37,3,FALSE)="","",VLOOKUP($B140,'R1'!$A$32:$C$37,3,FALSE)))</f>
        <v>4</v>
      </c>
      <c r="E140" s="80">
        <f>IF(ISERROR(VLOOKUP($B140,'R2'!$A$32:$C$37,3,FALSE)),IF(VLOOKUP($B140,'R2'!$B$32:$E$37,4,FALSE)="","",VLOOKUP($B140,'R2'!$B$32:$E$37,4,FALSE)),IF(VLOOKUP($B140,'R2'!$A$32:$C$37,3,FALSE)="","",VLOOKUP($B140,'R2'!$A$32:$C$37,3,FALSE)))</f>
        <v>3.5</v>
      </c>
      <c r="F140" s="80">
        <f>IF(ISERROR(VLOOKUP($B140,'R3'!$A$32:$C$37,3,FALSE)),IF(VLOOKUP($B140,'R3'!$B$32:$E$37,4,FALSE)="","",VLOOKUP($B140,'R3'!$B$32:$E$37,4,FALSE)),IF(VLOOKUP($B140,'R3'!$A$32:$C$37,3,FALSE)="","",VLOOKUP($B140,'R3'!$A$32:$C$37,3,FALSE)))</f>
        <v>1</v>
      </c>
      <c r="G140" s="80">
        <f>IF(ISERROR(VLOOKUP($B140,'R4'!$A$32:$C$37,3,FALSE)),IF(VLOOKUP($B140,'R4'!$B$32:$E$37,4,FALSE)="","",VLOOKUP($B140,'R4'!$B$32:$E$37,4,FALSE)),IF(VLOOKUP($B140,'R4'!$A$32:$C$37,3,FALSE)="","",VLOOKUP($B140,'R4'!$A$32:$C$37,3,FALSE)))</f>
        <v>2.5</v>
      </c>
      <c r="H140" s="80">
        <f>IF(ISERROR(VLOOKUP($B140,'R5'!$A$32:$C$37,3,FALSE)),IF(VLOOKUP($B140,'R5'!$B$32:$E$37,4,FALSE)="","",VLOOKUP($B140,'R5'!$B$32:$E$37,4,FALSE)),IF(VLOOKUP($B140,'R5'!$A$32:$C$37,3,FALSE)="","",VLOOKUP($B140,'R5'!$A$32:$C$37,3,FALSE)))</f>
        <v>1</v>
      </c>
      <c r="I140" s="80">
        <f>IF(ISERROR(VLOOKUP($B140,'R6'!$A$32:$C$37,3,FALSE)),IF(VLOOKUP($B140,'R6'!$B$32:$E$37,4,FALSE)="","",VLOOKUP($B140,'R6'!$B$32:$E$37,4,FALSE)),IF(VLOOKUP($B140,'R6'!$A$32:$C$37,3,FALSE)="","",VLOOKUP($B140,'R6'!$A$32:$C$37,3,FALSE)))</f>
        <v>0</v>
      </c>
      <c r="J140" s="80">
        <f>IF(ISERROR(VLOOKUP($B140,'R7'!$A$32:$C$37,3,FALSE)),IF(VLOOKUP($B140,'R7'!$B$32:$E$37,4,FALSE)="","",VLOOKUP($B140,'R7'!$B$32:$E$37,4,FALSE)),IF(VLOOKUP($B140,'R7'!$A$32:$C$37,3,FALSE)="","",VLOOKUP($B140,'R7'!$A$32:$C$37,3,FALSE)))</f>
        <v>4</v>
      </c>
      <c r="K140" s="80">
        <f>IF(ISERROR(VLOOKUP($B140,'R8'!$A$32:$C$37,3,FALSE)),IF(VLOOKUP($B140,'R8'!$B$32:$E$37,4,FALSE)="","",VLOOKUP($B140,'R8'!$B$32:$E$37,4,FALSE)),IF(VLOOKUP($B140,'R8'!$A$32:$C$37,3,FALSE)="","",VLOOKUP($B140,'R8'!$A$32:$C$37,3,FALSE)))</f>
        <v>2</v>
      </c>
      <c r="L140" s="80">
        <f>IF(ISERROR(VLOOKUP($B140,'R9'!$A$32:$C$37,3,FALSE)),IF(VLOOKUP($B140,'R9'!$B$32:$E$37,4,FALSE)="","",VLOOKUP($B140,'R9'!$B$32:$E$37,4,FALSE)),IF(VLOOKUP($B140,'R9'!$A$32:$C$37,3,FALSE)="","",VLOOKUP($B140,'R9'!$A$32:$C$37,3,FALSE)))</f>
        <v>3</v>
      </c>
      <c r="M140" s="80">
        <f>IF(ISERROR(VLOOKUP($B140,'R10'!$A$32:$C$37,3,FALSE)),IF(VLOOKUP($B140,'R10'!$B$32:$E$37,4,FALSE)="","",VLOOKUP($B140,'R10'!$B$32:$E$37,4,FALSE)),IF(VLOOKUP($B140,'R10'!$A$32:$C$37,3,FALSE)="","",VLOOKUP($B140,'R10'!$A$32:$C$37,3,FALSE)))</f>
        <v>1.5</v>
      </c>
      <c r="O140" s="80">
        <f>IF(C140="","",IF(C140&gt;C149,1,IF(C140=C149,0.5,0)))</f>
        <v>0</v>
      </c>
      <c r="P140" s="80">
        <f>IF(D140="","",IF(D140&gt;D139,1,IF(D140=D139,0.5,0)))</f>
        <v>1</v>
      </c>
      <c r="Q140" s="80">
        <f>IF(E140="","",IF(E140&gt;E150,1,IF(E140=E150,0.5,0)))</f>
        <v>1</v>
      </c>
      <c r="R140" s="80">
        <f>IF(F140="","",IF(F140&gt;F141,1,IF(F140=F141,0.5,0)))</f>
        <v>0</v>
      </c>
      <c r="S140" s="80">
        <f>IF(G140="","",IF(G140&gt;G142,1,IF(G140=G142,0.5,0)))</f>
        <v>1</v>
      </c>
      <c r="T140" s="80">
        <f>IF(H140="","",IF(H140&gt;H143,1,IF(H140=H143,0.5,0)))</f>
        <v>0</v>
      </c>
      <c r="U140" s="80">
        <f>IF(I140="","",IF(I140&gt;I144,1,IF(I140=I144,0.5,0)))</f>
        <v>0</v>
      </c>
      <c r="V140" s="80">
        <f>IF(J140="","",IF(J140&gt;J145,1,IF(J140=J145,0.5,0)))</f>
        <v>1</v>
      </c>
      <c r="W140" s="80">
        <f>IF(K140="","",IF(K140&gt;K146,1,IF(K140=K146,0.5,0)))</f>
        <v>0.5</v>
      </c>
      <c r="X140" s="80">
        <f>IF(L140="","",IF(L140&gt;L147,1,IF(L140=L147,0.5,0)))</f>
        <v>1</v>
      </c>
      <c r="Y140" s="80">
        <f>IF(M140="","",IF(M140&gt;M148,1,IF(M140=M148,0.5,0)))</f>
        <v>0</v>
      </c>
    </row>
    <row r="141" spans="1:25" ht="15" customHeight="1" x14ac:dyDescent="0.3">
      <c r="A141" s="1">
        <v>3</v>
      </c>
      <c r="B141" s="83" t="s">
        <v>260</v>
      </c>
      <c r="C141" s="80">
        <f>IF(ISERROR(VLOOKUP($B141,'R11'!$A$32:$C$37,3,FALSE)),IF(VLOOKUP($B141,'R11'!$B$32:$E$37,4,FALSE)="","",VLOOKUP($B141,'R11'!$B$32:$E$37,4,FALSE)),IF(VLOOKUP($B141,'R11'!$A$32:$C$37,3,FALSE)="","",VLOOKUP($B141,'R11'!$A$32:$C$37,3,FALSE)))</f>
        <v>4</v>
      </c>
      <c r="D141" s="80">
        <f>IF(ISERROR(VLOOKUP($B141,'R1'!$A$32:$C$37,3,FALSE)),IF(VLOOKUP($B141,'R1'!$B$32:$E$37,4,FALSE)="","",VLOOKUP($B141,'R1'!$B$32:$E$37,4,FALSE)),IF(VLOOKUP($B141,'R1'!$A$32:$C$37,3,FALSE)="","",VLOOKUP($B141,'R1'!$A$32:$C$37,3,FALSE)))</f>
        <v>2.5</v>
      </c>
      <c r="E141" s="80">
        <f>IF(ISERROR(VLOOKUP($B141,'R2'!$A$32:$C$37,3,FALSE)),IF(VLOOKUP($B141,'R2'!$B$32:$E$37,4,FALSE)="","",VLOOKUP($B141,'R2'!$B$32:$E$37,4,FALSE)),IF(VLOOKUP($B141,'R2'!$A$32:$C$37,3,FALSE)="","",VLOOKUP($B141,'R2'!$A$32:$C$37,3,FALSE)))</f>
        <v>3</v>
      </c>
      <c r="F141" s="80">
        <f>IF(ISERROR(VLOOKUP($B141,'R3'!$A$32:$C$37,3,FALSE)),IF(VLOOKUP($B141,'R3'!$B$32:$E$37,4,FALSE)="","",VLOOKUP($B141,'R3'!$B$32:$E$37,4,FALSE)),IF(VLOOKUP($B141,'R3'!$A$32:$C$37,3,FALSE)="","",VLOOKUP($B141,'R3'!$A$32:$C$37,3,FALSE)))</f>
        <v>3</v>
      </c>
      <c r="G141" s="80">
        <f>IF(ISERROR(VLOOKUP($B141,'R4'!$A$32:$C$37,3,FALSE)),IF(VLOOKUP($B141,'R4'!$B$32:$E$37,4,FALSE)="","",VLOOKUP($B141,'R4'!$B$32:$E$37,4,FALSE)),IF(VLOOKUP($B141,'R4'!$A$32:$C$37,3,FALSE)="","",VLOOKUP($B141,'R4'!$A$32:$C$37,3,FALSE)))</f>
        <v>3.5</v>
      </c>
      <c r="H141" s="80">
        <f>IF(ISERROR(VLOOKUP($B141,'R5'!$A$32:$C$37,3,FALSE)),IF(VLOOKUP($B141,'R5'!$B$32:$E$37,4,FALSE)="","",VLOOKUP($B141,'R5'!$B$32:$E$37,4,FALSE)),IF(VLOOKUP($B141,'R5'!$A$32:$C$37,3,FALSE)="","",VLOOKUP($B141,'R5'!$A$32:$C$37,3,FALSE)))</f>
        <v>2</v>
      </c>
      <c r="I141" s="80">
        <f>IF(ISERROR(VLOOKUP($B141,'R6'!$A$32:$C$37,3,FALSE)),IF(VLOOKUP($B141,'R6'!$B$32:$E$37,4,FALSE)="","",VLOOKUP($B141,'R6'!$B$32:$E$37,4,FALSE)),IF(VLOOKUP($B141,'R6'!$A$32:$C$37,3,FALSE)="","",VLOOKUP($B141,'R6'!$A$32:$C$37,3,FALSE)))</f>
        <v>4</v>
      </c>
      <c r="J141" s="80">
        <f>IF(ISERROR(VLOOKUP($B141,'R7'!$A$32:$C$37,3,FALSE)),IF(VLOOKUP($B141,'R7'!$B$32:$E$37,4,FALSE)="","",VLOOKUP($B141,'R7'!$B$32:$E$37,4,FALSE)),IF(VLOOKUP($B141,'R7'!$A$32:$C$37,3,FALSE)="","",VLOOKUP($B141,'R7'!$A$32:$C$37,3,FALSE)))</f>
        <v>1.5</v>
      </c>
      <c r="K141" s="80">
        <f>IF(ISERROR(VLOOKUP($B141,'R8'!$A$32:$C$37,3,FALSE)),IF(VLOOKUP($B141,'R8'!$B$32:$E$37,4,FALSE)="","",VLOOKUP($B141,'R8'!$B$32:$E$37,4,FALSE)),IF(VLOOKUP($B141,'R8'!$A$32:$C$37,3,FALSE)="","",VLOOKUP($B141,'R8'!$A$32:$C$37,3,FALSE)))</f>
        <v>2</v>
      </c>
      <c r="L141" s="80">
        <f>IF(ISERROR(VLOOKUP($B141,'R9'!$A$32:$C$37,3,FALSE)),IF(VLOOKUP($B141,'R9'!$B$32:$E$37,4,FALSE)="","",VLOOKUP($B141,'R9'!$B$32:$E$37,4,FALSE)),IF(VLOOKUP($B141,'R9'!$A$32:$C$37,3,FALSE)="","",VLOOKUP($B141,'R9'!$A$32:$C$37,3,FALSE)))</f>
        <v>4</v>
      </c>
      <c r="M141" s="80">
        <f>IF(ISERROR(VLOOKUP($B141,'R10'!$A$32:$C$37,3,FALSE)),IF(VLOOKUP($B141,'R10'!$B$32:$E$37,4,FALSE)="","",VLOOKUP($B141,'R10'!$B$32:$E$37,4,FALSE)),IF(VLOOKUP($B141,'R10'!$A$32:$C$37,3,FALSE)="","",VLOOKUP($B141,'R10'!$A$32:$C$37,3,FALSE)))</f>
        <v>3</v>
      </c>
      <c r="O141" s="80">
        <f>IF(C141="","",IF(C141&gt;C148,1,IF(C141=C148,0.5,0)))</f>
        <v>1</v>
      </c>
      <c r="P141" s="80">
        <f>IF(D141="","",IF(D141&gt;D149,1,IF(D141=D149,0.5,0)))</f>
        <v>1</v>
      </c>
      <c r="Q141" s="80">
        <f>IF(E141="","",IF(E141&gt;E139,1,IF(E141=E139,0.5,0)))</f>
        <v>1</v>
      </c>
      <c r="R141" s="80">
        <f>IF(F141="","",IF(F141&gt;F140,1,IF(F141=F140,0.5,0)))</f>
        <v>1</v>
      </c>
      <c r="S141" s="80">
        <f>IF(G141="","",IF(G141&gt;G150,1,IF(G141=G150,0.5,0)))</f>
        <v>1</v>
      </c>
      <c r="T141" s="80">
        <f>IF(H141="","",IF(H141&gt;H142,1,IF(H141=H142,0.5,0)))</f>
        <v>0.5</v>
      </c>
      <c r="U141" s="80">
        <f>IF(I141="","",IF(I141&gt;I143,1,IF(I141=I143,0.5,0)))</f>
        <v>1</v>
      </c>
      <c r="V141" s="80">
        <f>IF(J141="","",IF(J141&gt;J144,1,IF(J141=J144,0.5,0)))</f>
        <v>0</v>
      </c>
      <c r="W141" s="80">
        <f>IF(K141="","",IF(K141&gt;K145,1,IF(K141=K145,0.5,0)))</f>
        <v>0.5</v>
      </c>
      <c r="X141" s="80">
        <f>IF(L141="","",IF(L141&gt;L146,1,IF(L141=L146,0.5,0)))</f>
        <v>1</v>
      </c>
      <c r="Y141" s="80">
        <f>IF(M141="","",IF(M141&gt;M147,1,IF(M141=M147,0.5,0)))</f>
        <v>1</v>
      </c>
    </row>
    <row r="142" spans="1:25" ht="15" customHeight="1" x14ac:dyDescent="0.3">
      <c r="A142" s="1">
        <v>4</v>
      </c>
      <c r="B142" s="83" t="s">
        <v>261</v>
      </c>
      <c r="C142" s="80">
        <f>IF(ISERROR(VLOOKUP($B142,'R11'!$A$32:$C$37,3,FALSE)),IF(VLOOKUP($B142,'R11'!$B$32:$E$37,4,FALSE)="","",VLOOKUP($B142,'R11'!$B$32:$E$37,4,FALSE)),IF(VLOOKUP($B142,'R11'!$A$32:$C$37,3,FALSE)="","",VLOOKUP($B142,'R11'!$A$32:$C$37,3,FALSE)))</f>
        <v>0</v>
      </c>
      <c r="D142" s="80">
        <f>IF(ISERROR(VLOOKUP($B142,'R1'!$A$32:$C$37,3,FALSE)),IF(VLOOKUP($B142,'R1'!$B$32:$E$37,4,FALSE)="","",VLOOKUP($B142,'R1'!$B$32:$E$37,4,FALSE)),IF(VLOOKUP($B142,'R1'!$A$32:$C$37,3,FALSE)="","",VLOOKUP($B142,'R1'!$A$32:$C$37,3,FALSE)))</f>
        <v>1.5</v>
      </c>
      <c r="E142" s="80">
        <f>IF(ISERROR(VLOOKUP($B142,'R2'!$A$32:$C$37,3,FALSE)),IF(VLOOKUP($B142,'R2'!$B$32:$E$37,4,FALSE)="","",VLOOKUP($B142,'R2'!$B$32:$E$37,4,FALSE)),IF(VLOOKUP($B142,'R2'!$A$32:$C$37,3,FALSE)="","",VLOOKUP($B142,'R2'!$A$32:$C$37,3,FALSE)))</f>
        <v>0.5</v>
      </c>
      <c r="F142" s="80">
        <f>IF(ISERROR(VLOOKUP($B142,'R3'!$A$32:$C$37,3,FALSE)),IF(VLOOKUP($B142,'R3'!$B$32:$E$37,4,FALSE)="","",VLOOKUP($B142,'R3'!$B$32:$E$37,4,FALSE)),IF(VLOOKUP($B142,'R3'!$A$32:$C$37,3,FALSE)="","",VLOOKUP($B142,'R3'!$A$32:$C$37,3,FALSE)))</f>
        <v>2</v>
      </c>
      <c r="G142" s="80">
        <f>IF(ISERROR(VLOOKUP($B142,'R4'!$A$32:$C$37,3,FALSE)),IF(VLOOKUP($B142,'R4'!$B$32:$E$37,4,FALSE)="","",VLOOKUP($B142,'R4'!$B$32:$E$37,4,FALSE)),IF(VLOOKUP($B142,'R4'!$A$32:$C$37,3,FALSE)="","",VLOOKUP($B142,'R4'!$A$32:$C$37,3,FALSE)))</f>
        <v>1.5</v>
      </c>
      <c r="H142" s="80">
        <f>IF(ISERROR(VLOOKUP($B142,'R5'!$A$32:$C$37,3,FALSE)),IF(VLOOKUP($B142,'R5'!$B$32:$E$37,4,FALSE)="","",VLOOKUP($B142,'R5'!$B$32:$E$37,4,FALSE)),IF(VLOOKUP($B142,'R5'!$A$32:$C$37,3,FALSE)="","",VLOOKUP($B142,'R5'!$A$32:$C$37,3,FALSE)))</f>
        <v>2</v>
      </c>
      <c r="I142" s="80">
        <f>IF(ISERROR(VLOOKUP($B142,'R6'!$A$32:$C$37,3,FALSE)),IF(VLOOKUP($B142,'R6'!$B$32:$E$37,4,FALSE)="","",VLOOKUP($B142,'R6'!$B$32:$E$37,4,FALSE)),IF(VLOOKUP($B142,'R6'!$A$32:$C$37,3,FALSE)="","",VLOOKUP($B142,'R6'!$A$32:$C$37,3,FALSE)))</f>
        <v>2.5</v>
      </c>
      <c r="J142" s="80">
        <f>IF(ISERROR(VLOOKUP($B142,'R7'!$A$32:$C$37,3,FALSE)),IF(VLOOKUP($B142,'R7'!$B$32:$E$37,4,FALSE)="","",VLOOKUP($B142,'R7'!$B$32:$E$37,4,FALSE)),IF(VLOOKUP($B142,'R7'!$A$32:$C$37,3,FALSE)="","",VLOOKUP($B142,'R7'!$A$32:$C$37,3,FALSE)))</f>
        <v>1.5</v>
      </c>
      <c r="K142" s="80">
        <f>IF(ISERROR(VLOOKUP($B142,'R8'!$A$32:$C$37,3,FALSE)),IF(VLOOKUP($B142,'R8'!$B$32:$E$37,4,FALSE)="","",VLOOKUP($B142,'R8'!$B$32:$E$37,4,FALSE)),IF(VLOOKUP($B142,'R8'!$A$32:$C$37,3,FALSE)="","",VLOOKUP($B142,'R8'!$A$32:$C$37,3,FALSE)))</f>
        <v>2.5</v>
      </c>
      <c r="L142" s="80">
        <f>IF(ISERROR(VLOOKUP($B142,'R9'!$A$32:$C$37,3,FALSE)),IF(VLOOKUP($B142,'R9'!$B$32:$E$37,4,FALSE)="","",VLOOKUP($B142,'R9'!$B$32:$E$37,4,FALSE)),IF(VLOOKUP($B142,'R9'!$A$32:$C$37,3,FALSE)="","",VLOOKUP($B142,'R9'!$A$32:$C$37,3,FALSE)))</f>
        <v>2.5</v>
      </c>
      <c r="M142" s="80">
        <f>IF(ISERROR(VLOOKUP($B142,'R10'!$A$32:$C$37,3,FALSE)),IF(VLOOKUP($B142,'R10'!$B$32:$E$37,4,FALSE)="","",VLOOKUP($B142,'R10'!$B$32:$E$37,4,FALSE)),IF(VLOOKUP($B142,'R10'!$A$32:$C$37,3,FALSE)="","",VLOOKUP($B142,'R10'!$A$32:$C$37,3,FALSE)))</f>
        <v>2</v>
      </c>
      <c r="O142" s="80">
        <f>IF(C142="","",IF(C142&gt;C147,1,IF(C142=C147,0.5,0)))</f>
        <v>0</v>
      </c>
      <c r="P142" s="80">
        <f>IF(D142="","",IF(D142&gt;D148,1,IF(D142=D148,0.5,0)))</f>
        <v>0</v>
      </c>
      <c r="Q142" s="80">
        <f>IF(E142="","",IF(E142&gt;E149,1,IF(E142=E149,0.5,0)))</f>
        <v>0</v>
      </c>
      <c r="R142" s="80">
        <f>IF(F142="","",IF(F142&gt;F139,1,IF(F142=F139,0.5,0)))</f>
        <v>0.5</v>
      </c>
      <c r="S142" s="80">
        <f>IF(G142="","",IF(G142&gt;G140,1,IF(G142=G140,0.5,0)))</f>
        <v>0</v>
      </c>
      <c r="T142" s="80">
        <f>IF(H142="","",IF(H142&gt;H141,1,IF(H142=H141,0.5,0)))</f>
        <v>0.5</v>
      </c>
      <c r="U142" s="80">
        <f>IF(I142="","",IF(I142&gt;I150,1,IF(I142=I150,0.5,0)))</f>
        <v>1</v>
      </c>
      <c r="V142" s="80">
        <f>IF(J142="","",IF(J142&gt;J143,1,IF(J142=J143,0.5,0)))</f>
        <v>0</v>
      </c>
      <c r="W142" s="80">
        <f>IF(K142="","",IF(K142&gt;K144,1,IF(K142=K144,0.5,0)))</f>
        <v>1</v>
      </c>
      <c r="X142" s="80">
        <f>IF(L142="","",IF(L142&gt;L145,1,IF(L142=L145,0.5,0)))</f>
        <v>1</v>
      </c>
      <c r="Y142" s="80">
        <f>IF(M142="","",IF(M142&gt;M146,1,IF(M142=M146,0.5,0)))</f>
        <v>0.5</v>
      </c>
    </row>
    <row r="143" spans="1:25" ht="15" customHeight="1" x14ac:dyDescent="0.3">
      <c r="A143" s="1">
        <v>5</v>
      </c>
      <c r="B143" s="83" t="s">
        <v>262</v>
      </c>
      <c r="C143" s="80">
        <f>IF(ISERROR(VLOOKUP($B143,'R11'!$A$32:$C$37,3,FALSE)),IF(VLOOKUP($B143,'R11'!$B$32:$E$37,4,FALSE)="","",VLOOKUP($B143,'R11'!$B$32:$E$37,4,FALSE)),IF(VLOOKUP($B143,'R11'!$A$32:$C$37,3,FALSE)="","",VLOOKUP($B143,'R11'!$A$32:$C$37,3,FALSE)))</f>
        <v>4</v>
      </c>
      <c r="D143" s="80">
        <f>IF(ISERROR(VLOOKUP($B143,'R1'!$A$32:$C$37,3,FALSE)),IF(VLOOKUP($B143,'R1'!$B$32:$E$37,4,FALSE)="","",VLOOKUP($B143,'R1'!$B$32:$E$37,4,FALSE)),IF(VLOOKUP($B143,'R1'!$A$32:$C$37,3,FALSE)="","",VLOOKUP($B143,'R1'!$A$32:$C$37,3,FALSE)))</f>
        <v>1</v>
      </c>
      <c r="E143" s="80">
        <f>IF(ISERROR(VLOOKUP($B143,'R2'!$A$32:$C$37,3,FALSE)),IF(VLOOKUP($B143,'R2'!$B$32:$E$37,4,FALSE)="","",VLOOKUP($B143,'R2'!$B$32:$E$37,4,FALSE)),IF(VLOOKUP($B143,'R2'!$A$32:$C$37,3,FALSE)="","",VLOOKUP($B143,'R2'!$A$32:$C$37,3,FALSE)))</f>
        <v>4</v>
      </c>
      <c r="F143" s="80">
        <f>IF(ISERROR(VLOOKUP($B143,'R3'!$A$32:$C$37,3,FALSE)),IF(VLOOKUP($B143,'R3'!$B$32:$E$37,4,FALSE)="","",VLOOKUP($B143,'R3'!$B$32:$E$37,4,FALSE)),IF(VLOOKUP($B143,'R3'!$A$32:$C$37,3,FALSE)="","",VLOOKUP($B143,'R3'!$A$32:$C$37,3,FALSE)))</f>
        <v>1</v>
      </c>
      <c r="G143" s="80">
        <f>IF(ISERROR(VLOOKUP($B143,'R4'!$A$32:$C$37,3,FALSE)),IF(VLOOKUP($B143,'R4'!$B$32:$E$37,4,FALSE)="","",VLOOKUP($B143,'R4'!$B$32:$E$37,4,FALSE)),IF(VLOOKUP($B143,'R4'!$A$32:$C$37,3,FALSE)="","",VLOOKUP($B143,'R4'!$A$32:$C$37,3,FALSE)))</f>
        <v>4</v>
      </c>
      <c r="H143" s="80">
        <f>IF(ISERROR(VLOOKUP($B143,'R5'!$A$32:$C$37,3,FALSE)),IF(VLOOKUP($B143,'R5'!$B$32:$E$37,4,FALSE)="","",VLOOKUP($B143,'R5'!$B$32:$E$37,4,FALSE)),IF(VLOOKUP($B143,'R5'!$A$32:$C$37,3,FALSE)="","",VLOOKUP($B143,'R5'!$A$32:$C$37,3,FALSE)))</f>
        <v>3</v>
      </c>
      <c r="I143" s="80">
        <f>IF(ISERROR(VLOOKUP($B143,'R6'!$A$32:$C$37,3,FALSE)),IF(VLOOKUP($B143,'R6'!$B$32:$E$37,4,FALSE)="","",VLOOKUP($B143,'R6'!$B$32:$E$37,4,FALSE)),IF(VLOOKUP($B143,'R6'!$A$32:$C$37,3,FALSE)="","",VLOOKUP($B143,'R6'!$A$32:$C$37,3,FALSE)))</f>
        <v>0</v>
      </c>
      <c r="J143" s="80">
        <f>IF(ISERROR(VLOOKUP($B143,'R7'!$A$32:$C$37,3,FALSE)),IF(VLOOKUP($B143,'R7'!$B$32:$E$37,4,FALSE)="","",VLOOKUP($B143,'R7'!$B$32:$E$37,4,FALSE)),IF(VLOOKUP($B143,'R7'!$A$32:$C$37,3,FALSE)="","",VLOOKUP($B143,'R7'!$A$32:$C$37,3,FALSE)))</f>
        <v>2.5</v>
      </c>
      <c r="K143" s="80">
        <f>IF(ISERROR(VLOOKUP($B143,'R8'!$A$32:$C$37,3,FALSE)),IF(VLOOKUP($B143,'R8'!$B$32:$E$37,4,FALSE)="","",VLOOKUP($B143,'R8'!$B$32:$E$37,4,FALSE)),IF(VLOOKUP($B143,'R8'!$A$32:$C$37,3,FALSE)="","",VLOOKUP($B143,'R8'!$A$32:$C$37,3,FALSE)))</f>
        <v>1</v>
      </c>
      <c r="L143" s="80">
        <f>IF(ISERROR(VLOOKUP($B143,'R9'!$A$32:$C$37,3,FALSE)),IF(VLOOKUP($B143,'R9'!$B$32:$E$37,4,FALSE)="","",VLOOKUP($B143,'R9'!$B$32:$E$37,4,FALSE)),IF(VLOOKUP($B143,'R9'!$A$32:$C$37,3,FALSE)="","",VLOOKUP($B143,'R9'!$A$32:$C$37,3,FALSE)))</f>
        <v>1</v>
      </c>
      <c r="M143" s="80">
        <f>IF(ISERROR(VLOOKUP($B143,'R10'!$A$32:$C$37,3,FALSE)),IF(VLOOKUP($B143,'R10'!$B$32:$E$37,4,FALSE)="","",VLOOKUP($B143,'R10'!$B$32:$E$37,4,FALSE)),IF(VLOOKUP($B143,'R10'!$A$32:$C$37,3,FALSE)="","",VLOOKUP($B143,'R10'!$A$32:$C$37,3,FALSE)))</f>
        <v>0</v>
      </c>
      <c r="O143" s="80">
        <f>IF(C143="","",IF(C143&gt;C146,1,IF(C143=C146,0.5,0)))</f>
        <v>1</v>
      </c>
      <c r="P143" s="80">
        <f>IF(D143="","",IF(D143&gt;D147,1,IF(D143=D147,0.5,0)))</f>
        <v>0</v>
      </c>
      <c r="Q143" s="80">
        <f>IF(E143="","",IF(E143&gt;E148,1,IF(E143=E148,0.5,0)))</f>
        <v>1</v>
      </c>
      <c r="R143" s="80">
        <f>IF(F143="","",IF(F143&gt;F149,1,IF(F143=F149,0.5,0)))</f>
        <v>0</v>
      </c>
      <c r="S143" s="80">
        <f>IF(G143="","",IF(G143&gt;G139,1,IF(G143=G139,0.5,0)))</f>
        <v>1</v>
      </c>
      <c r="T143" s="80">
        <f>IF(H143="","",IF(H143&gt;H140,1,IF(H143=H140,0.5,0)))</f>
        <v>1</v>
      </c>
      <c r="U143" s="80">
        <f>IF(I143="","",IF(I143&gt;I141,1,IF(I143=I141,0.5,0)))</f>
        <v>0</v>
      </c>
      <c r="V143" s="80">
        <f>IF(J143="","",IF(J143&gt;J142,1,IF(J143=J142,0.5,0)))</f>
        <v>1</v>
      </c>
      <c r="W143" s="80">
        <f>IF(K143="","",IF(K143&gt;K150,1,IF(K143=K150,0.5,0)))</f>
        <v>0</v>
      </c>
      <c r="X143" s="80">
        <f>IF(L143="","",IF(L143&gt;L144,1,IF(L143=L144,0.5,0)))</f>
        <v>0</v>
      </c>
      <c r="Y143" s="80">
        <f>IF(M143="","",IF(M143&gt;M145,1,IF(M143=M145,0.5,0)))</f>
        <v>0</v>
      </c>
    </row>
    <row r="144" spans="1:25" ht="15" customHeight="1" x14ac:dyDescent="0.3">
      <c r="A144" s="1">
        <v>6</v>
      </c>
      <c r="B144" s="83" t="s">
        <v>263</v>
      </c>
      <c r="C144" s="80">
        <f>IF(ISERROR(VLOOKUP($B144,'R11'!$A$32:$C$37,3,FALSE)),IF(VLOOKUP($B144,'R11'!$B$32:$E$37,4,FALSE)="","",VLOOKUP($B144,'R11'!$B$32:$E$37,4,FALSE)),IF(VLOOKUP($B144,'R11'!$A$32:$C$37,3,FALSE)="","",VLOOKUP($B144,'R11'!$A$32:$C$37,3,FALSE)))</f>
        <v>2</v>
      </c>
      <c r="D144" s="80">
        <f>IF(ISERROR(VLOOKUP($B144,'R1'!$A$32:$C$37,3,FALSE)),IF(VLOOKUP($B144,'R1'!$B$32:$E$37,4,FALSE)="","",VLOOKUP($B144,'R1'!$B$32:$E$37,4,FALSE)),IF(VLOOKUP($B144,'R1'!$A$32:$C$37,3,FALSE)="","",VLOOKUP($B144,'R1'!$A$32:$C$37,3,FALSE)))</f>
        <v>3</v>
      </c>
      <c r="E144" s="80">
        <f>IF(ISERROR(VLOOKUP($B144,'R2'!$A$32:$C$37,3,FALSE)),IF(VLOOKUP($B144,'R2'!$B$32:$E$37,4,FALSE)="","",VLOOKUP($B144,'R2'!$B$32:$E$37,4,FALSE)),IF(VLOOKUP($B144,'R2'!$A$32:$C$37,3,FALSE)="","",VLOOKUP($B144,'R2'!$A$32:$C$37,3,FALSE)))</f>
        <v>2</v>
      </c>
      <c r="F144" s="80">
        <f>IF(ISERROR(VLOOKUP($B144,'R3'!$A$32:$C$37,3,FALSE)),IF(VLOOKUP($B144,'R3'!$B$32:$E$37,4,FALSE)="","",VLOOKUP($B144,'R3'!$B$32:$E$37,4,FALSE)),IF(VLOOKUP($B144,'R3'!$A$32:$C$37,3,FALSE)="","",VLOOKUP($B144,'R3'!$A$32:$C$37,3,FALSE)))</f>
        <v>2</v>
      </c>
      <c r="G144" s="80">
        <f>IF(ISERROR(VLOOKUP($B144,'R4'!$A$32:$C$37,3,FALSE)),IF(VLOOKUP($B144,'R4'!$B$32:$E$37,4,FALSE)="","",VLOOKUP($B144,'R4'!$B$32:$E$37,4,FALSE)),IF(VLOOKUP($B144,'R4'!$A$32:$C$37,3,FALSE)="","",VLOOKUP($B144,'R4'!$A$32:$C$37,3,FALSE)))</f>
        <v>2.5</v>
      </c>
      <c r="H144" s="80">
        <f>IF(ISERROR(VLOOKUP($B144,'R5'!$A$32:$C$37,3,FALSE)),IF(VLOOKUP($B144,'R5'!$B$32:$E$37,4,FALSE)="","",VLOOKUP($B144,'R5'!$B$32:$E$37,4,FALSE)),IF(VLOOKUP($B144,'R5'!$A$32:$C$37,3,FALSE)="","",VLOOKUP($B144,'R5'!$A$32:$C$37,3,FALSE)))</f>
        <v>3</v>
      </c>
      <c r="I144" s="80">
        <f>IF(ISERROR(VLOOKUP($B144,'R6'!$A$32:$C$37,3,FALSE)),IF(VLOOKUP($B144,'R6'!$B$32:$E$37,4,FALSE)="","",VLOOKUP($B144,'R6'!$B$32:$E$37,4,FALSE)),IF(VLOOKUP($B144,'R6'!$A$32:$C$37,3,FALSE)="","",VLOOKUP($B144,'R6'!$A$32:$C$37,3,FALSE)))</f>
        <v>4</v>
      </c>
      <c r="J144" s="80">
        <f>IF(ISERROR(VLOOKUP($B144,'R7'!$A$32:$C$37,3,FALSE)),IF(VLOOKUP($B144,'R7'!$B$32:$E$37,4,FALSE)="","",VLOOKUP($B144,'R7'!$B$32:$E$37,4,FALSE)),IF(VLOOKUP($B144,'R7'!$A$32:$C$37,3,FALSE)="","",VLOOKUP($B144,'R7'!$A$32:$C$37,3,FALSE)))</f>
        <v>2.5</v>
      </c>
      <c r="K144" s="80">
        <f>IF(ISERROR(VLOOKUP($B144,'R8'!$A$32:$C$37,3,FALSE)),IF(VLOOKUP($B144,'R8'!$B$32:$E$37,4,FALSE)="","",VLOOKUP($B144,'R8'!$B$32:$E$37,4,FALSE)),IF(VLOOKUP($B144,'R8'!$A$32:$C$37,3,FALSE)="","",VLOOKUP($B144,'R8'!$A$32:$C$37,3,FALSE)))</f>
        <v>1.5</v>
      </c>
      <c r="L144" s="80">
        <f>IF(ISERROR(VLOOKUP($B144,'R9'!$A$32:$C$37,3,FALSE)),IF(VLOOKUP($B144,'R9'!$B$32:$E$37,4,FALSE)="","",VLOOKUP($B144,'R9'!$B$32:$E$37,4,FALSE)),IF(VLOOKUP($B144,'R9'!$A$32:$C$37,3,FALSE)="","",VLOOKUP($B144,'R9'!$A$32:$C$37,3,FALSE)))</f>
        <v>3</v>
      </c>
      <c r="M144" s="80">
        <f>IF(ISERROR(VLOOKUP($B144,'R10'!$A$32:$C$37,3,FALSE)),IF(VLOOKUP($B144,'R10'!$B$32:$E$37,4,FALSE)="","",VLOOKUP($B144,'R10'!$B$32:$E$37,4,FALSE)),IF(VLOOKUP($B144,'R10'!$A$32:$C$37,3,FALSE)="","",VLOOKUP($B144,'R10'!$A$32:$C$37,3,FALSE)))</f>
        <v>3</v>
      </c>
      <c r="O144" s="80">
        <f>IF(C144="","",IF(C144&gt;C145,1,IF(C144=C145,0.5,0)))</f>
        <v>0.5</v>
      </c>
      <c r="P144" s="80">
        <f>IF(D144="","",IF(D144&gt;D146,1,IF(D144=D146,0.5,0)))</f>
        <v>1</v>
      </c>
      <c r="Q144" s="80">
        <f>IF(E144="","",IF(E144&gt;E147,1,IF(E144=E147,0.5,0)))</f>
        <v>0.5</v>
      </c>
      <c r="R144" s="80">
        <f>IF(F144="","",IF(F144&gt;F148,1,IF(F144=F148,0.5,0)))</f>
        <v>0.5</v>
      </c>
      <c r="S144" s="80">
        <f>IF(G144="","",IF(G144&gt;G149,1,IF(G144=G149,0.5,0)))</f>
        <v>1</v>
      </c>
      <c r="T144" s="80">
        <f>IF(H144="","",IF(H144&gt;H139,1,IF(H144=H139,0.5,0)))</f>
        <v>1</v>
      </c>
      <c r="U144" s="80">
        <f>IF(I144="","",IF(I144&gt;I140,1,IF(I144=I140,0.5,0)))</f>
        <v>1</v>
      </c>
      <c r="V144" s="80">
        <f>IF(J144="","",IF(J144&gt;J141,1,IF(J144=J141,0.5,0)))</f>
        <v>1</v>
      </c>
      <c r="W144" s="80">
        <f>IF(K144="","",IF(K144&gt;K142,1,IF(K144=K142,0.5,0)))</f>
        <v>0</v>
      </c>
      <c r="X144" s="80">
        <f>IF(L144="","",IF(L144&gt;L143,1,IF(L144=L143,0.5,0)))</f>
        <v>1</v>
      </c>
      <c r="Y144" s="80">
        <f>IF(M144="","",IF(M144&gt;M150,1,IF(M144=M150,0.5,0)))</f>
        <v>1</v>
      </c>
    </row>
    <row r="145" spans="1:25" ht="15" customHeight="1" x14ac:dyDescent="0.3">
      <c r="A145" s="1">
        <v>7</v>
      </c>
      <c r="B145" s="83" t="s">
        <v>264</v>
      </c>
      <c r="C145" s="80">
        <f>IF(ISERROR(VLOOKUP($B145,'R11'!$A$32:$C$37,3,FALSE)),IF(VLOOKUP($B145,'R11'!$B$32:$E$37,4,FALSE)="","",VLOOKUP($B145,'R11'!$B$32:$E$37,4,FALSE)),IF(VLOOKUP($B145,'R11'!$A$32:$C$37,3,FALSE)="","",VLOOKUP($B145,'R11'!$A$32:$C$37,3,FALSE)))</f>
        <v>2</v>
      </c>
      <c r="D145" s="80">
        <f>IF(ISERROR(VLOOKUP($B145,'R1'!$A$32:$C$37,3,FALSE)),IF(VLOOKUP($B145,'R1'!$B$32:$E$37,4,FALSE)="","",VLOOKUP($B145,'R1'!$B$32:$E$37,4,FALSE)),IF(VLOOKUP($B145,'R1'!$A$32:$C$37,3,FALSE)="","",VLOOKUP($B145,'R1'!$A$32:$C$37,3,FALSE)))</f>
        <v>4</v>
      </c>
      <c r="E145" s="80">
        <f>IF(ISERROR(VLOOKUP($B145,'R2'!$A$32:$C$37,3,FALSE)),IF(VLOOKUP($B145,'R2'!$B$32:$E$37,4,FALSE)="","",VLOOKUP($B145,'R2'!$B$32:$E$37,4,FALSE)),IF(VLOOKUP($B145,'R2'!$A$32:$C$37,3,FALSE)="","",VLOOKUP($B145,'R2'!$A$32:$C$37,3,FALSE)))</f>
        <v>3.5</v>
      </c>
      <c r="F145" s="80">
        <f>IF(ISERROR(VLOOKUP($B145,'R3'!$A$32:$C$37,3,FALSE)),IF(VLOOKUP($B145,'R3'!$B$32:$E$37,4,FALSE)="","",VLOOKUP($B145,'R3'!$B$32:$E$37,4,FALSE)),IF(VLOOKUP($B145,'R3'!$A$32:$C$37,3,FALSE)="","",VLOOKUP($B145,'R3'!$A$32:$C$37,3,FALSE)))</f>
        <v>3</v>
      </c>
      <c r="G145" s="80">
        <f>IF(ISERROR(VLOOKUP($B145,'R4'!$A$32:$C$37,3,FALSE)),IF(VLOOKUP($B145,'R4'!$B$32:$E$37,4,FALSE)="","",VLOOKUP($B145,'R4'!$B$32:$E$37,4,FALSE)),IF(VLOOKUP($B145,'R4'!$A$32:$C$37,3,FALSE)="","",VLOOKUP($B145,'R4'!$A$32:$C$37,3,FALSE)))</f>
        <v>4</v>
      </c>
      <c r="H145" s="80">
        <f>IF(ISERROR(VLOOKUP($B145,'R5'!$A$32:$C$37,3,FALSE)),IF(VLOOKUP($B145,'R5'!$B$32:$E$37,4,FALSE)="","",VLOOKUP($B145,'R5'!$B$32:$E$37,4,FALSE)),IF(VLOOKUP($B145,'R5'!$A$32:$C$37,3,FALSE)="","",VLOOKUP($B145,'R5'!$A$32:$C$37,3,FALSE)))</f>
        <v>3.5</v>
      </c>
      <c r="I145" s="80">
        <f>IF(ISERROR(VLOOKUP($B145,'R6'!$A$32:$C$37,3,FALSE)),IF(VLOOKUP($B145,'R6'!$B$32:$E$37,4,FALSE)="","",VLOOKUP($B145,'R6'!$B$32:$E$37,4,FALSE)),IF(VLOOKUP($B145,'R6'!$A$32:$C$37,3,FALSE)="","",VLOOKUP($B145,'R6'!$A$32:$C$37,3,FALSE)))</f>
        <v>4</v>
      </c>
      <c r="J145" s="80">
        <f>IF(ISERROR(VLOOKUP($B145,'R7'!$A$32:$C$37,3,FALSE)),IF(VLOOKUP($B145,'R7'!$B$32:$E$37,4,FALSE)="","",VLOOKUP($B145,'R7'!$B$32:$E$37,4,FALSE)),IF(VLOOKUP($B145,'R7'!$A$32:$C$37,3,FALSE)="","",VLOOKUP($B145,'R7'!$A$32:$C$37,3,FALSE)))</f>
        <v>0</v>
      </c>
      <c r="K145" s="80">
        <f>IF(ISERROR(VLOOKUP($B145,'R8'!$A$32:$C$37,3,FALSE)),IF(VLOOKUP($B145,'R8'!$B$32:$E$37,4,FALSE)="","",VLOOKUP($B145,'R8'!$B$32:$E$37,4,FALSE)),IF(VLOOKUP($B145,'R8'!$A$32:$C$37,3,FALSE)="","",VLOOKUP($B145,'R8'!$A$32:$C$37,3,FALSE)))</f>
        <v>2</v>
      </c>
      <c r="L145" s="80">
        <f>IF(ISERROR(VLOOKUP($B145,'R9'!$A$32:$C$37,3,FALSE)),IF(VLOOKUP($B145,'R9'!$B$32:$E$37,4,FALSE)="","",VLOOKUP($B145,'R9'!$B$32:$E$37,4,FALSE)),IF(VLOOKUP($B145,'R9'!$A$32:$C$37,3,FALSE)="","",VLOOKUP($B145,'R9'!$A$32:$C$37,3,FALSE)))</f>
        <v>1.5</v>
      </c>
      <c r="M145" s="80">
        <f>IF(ISERROR(VLOOKUP($B145,'R10'!$A$32:$C$37,3,FALSE)),IF(VLOOKUP($B145,'R10'!$B$32:$E$37,4,FALSE)="","",VLOOKUP($B145,'R10'!$B$32:$E$37,4,FALSE)),IF(VLOOKUP($B145,'R10'!$A$32:$C$37,3,FALSE)="","",VLOOKUP($B145,'R10'!$A$32:$C$37,3,FALSE)))</f>
        <v>4</v>
      </c>
      <c r="O145" s="80">
        <f>IF(C145="","",IF(C145&gt;C144,1,IF(C145=C144,0.5,0)))</f>
        <v>0.5</v>
      </c>
      <c r="P145" s="80">
        <f>IF(D145="","",IF(D145&gt;D150,1,IF(D145=D150,0.5,0)))</f>
        <v>1</v>
      </c>
      <c r="Q145" s="80">
        <f>IF(E145="","",IF(E145&gt;E146,1,IF(E145=E146,0.5,0)))</f>
        <v>1</v>
      </c>
      <c r="R145" s="80">
        <f>IF(F145="","",IF(F145&gt;F147,1,IF(F145=F147,0.5,0)))</f>
        <v>1</v>
      </c>
      <c r="S145" s="80">
        <f>IF(G145="","",IF(G145&gt;G148,1,IF(G145=G148,0.5,0)))</f>
        <v>1</v>
      </c>
      <c r="T145" s="80">
        <f>IF(H145="","",IF(H145&gt;H149,1,IF(H145=H149,0.5,0)))</f>
        <v>1</v>
      </c>
      <c r="U145" s="80">
        <f>IF(I145="","",IF(I145&gt;I139,1,IF(I145=I139,0.5,0)))</f>
        <v>1</v>
      </c>
      <c r="V145" s="80">
        <f>IF(J145="","",IF(J145&gt;J140,1,IF(J145=J140,0.5,0)))</f>
        <v>0</v>
      </c>
      <c r="W145" s="80">
        <f>IF(K145="","",IF(K145&gt;K141,1,IF(K145=K141,0.5,0)))</f>
        <v>0.5</v>
      </c>
      <c r="X145" s="80">
        <f>IF(L145="","",IF(L145&gt;L142,1,IF(L145=L142,0.5,0)))</f>
        <v>0</v>
      </c>
      <c r="Y145" s="80">
        <f>IF(M145="","",IF(M145&gt;M143,1,IF(M145=M143,0.5,0)))</f>
        <v>1</v>
      </c>
    </row>
    <row r="146" spans="1:25" ht="15" customHeight="1" x14ac:dyDescent="0.3">
      <c r="A146" s="1">
        <v>8</v>
      </c>
      <c r="B146" s="83" t="s">
        <v>265</v>
      </c>
      <c r="C146" s="80">
        <f>IF(ISERROR(VLOOKUP($B146,'R11'!$A$32:$C$37,3,FALSE)),IF(VLOOKUP($B146,'R11'!$B$32:$E$37,4,FALSE)="","",VLOOKUP($B146,'R11'!$B$32:$E$37,4,FALSE)),IF(VLOOKUP($B146,'R11'!$A$32:$C$37,3,FALSE)="","",VLOOKUP($B146,'R11'!$A$32:$C$37,3,FALSE)))</f>
        <v>0</v>
      </c>
      <c r="D146" s="80">
        <f>IF(ISERROR(VLOOKUP($B146,'R1'!$A$32:$C$37,3,FALSE)),IF(VLOOKUP($B146,'R1'!$B$32:$E$37,4,FALSE)="","",VLOOKUP($B146,'R1'!$B$32:$E$37,4,FALSE)),IF(VLOOKUP($B146,'R1'!$A$32:$C$37,3,FALSE)="","",VLOOKUP($B146,'R1'!$A$32:$C$37,3,FALSE)))</f>
        <v>1</v>
      </c>
      <c r="E146" s="80">
        <f>IF(ISERROR(VLOOKUP($B146,'R2'!$A$32:$C$37,3,FALSE)),IF(VLOOKUP($B146,'R2'!$B$32:$E$37,4,FALSE)="","",VLOOKUP($B146,'R2'!$B$32:$E$37,4,FALSE)),IF(VLOOKUP($B146,'R2'!$A$32:$C$37,3,FALSE)="","",VLOOKUP($B146,'R2'!$A$32:$C$37,3,FALSE)))</f>
        <v>0.5</v>
      </c>
      <c r="F146" s="80">
        <f>IF(ISERROR(VLOOKUP($B146,'R3'!$A$32:$C$37,3,FALSE)),IF(VLOOKUP($B146,'R3'!$B$32:$E$37,4,FALSE)="","",VLOOKUP($B146,'R3'!$B$32:$E$37,4,FALSE)),IF(VLOOKUP($B146,'R3'!$A$32:$C$37,3,FALSE)="","",VLOOKUP($B146,'R3'!$A$32:$C$37,3,FALSE)))</f>
        <v>3</v>
      </c>
      <c r="G146" s="80">
        <f>IF(ISERROR(VLOOKUP($B146,'R4'!$A$32:$C$37,3,FALSE)),IF(VLOOKUP($B146,'R4'!$B$32:$E$37,4,FALSE)="","",VLOOKUP($B146,'R4'!$B$32:$E$37,4,FALSE)),IF(VLOOKUP($B146,'R4'!$A$32:$C$37,3,FALSE)="","",VLOOKUP($B146,'R4'!$A$32:$C$37,3,FALSE)))</f>
        <v>4</v>
      </c>
      <c r="H146" s="80">
        <f>IF(ISERROR(VLOOKUP($B146,'R5'!$A$32:$C$37,3,FALSE)),IF(VLOOKUP($B146,'R5'!$B$32:$E$37,4,FALSE)="","",VLOOKUP($B146,'R5'!$B$32:$E$37,4,FALSE)),IF(VLOOKUP($B146,'R5'!$A$32:$C$37,3,FALSE)="","",VLOOKUP($B146,'R5'!$A$32:$C$37,3,FALSE)))</f>
        <v>0</v>
      </c>
      <c r="I146" s="80">
        <f>IF(ISERROR(VLOOKUP($B146,'R6'!$A$32:$C$37,3,FALSE)),IF(VLOOKUP($B146,'R6'!$B$32:$E$37,4,FALSE)="","",VLOOKUP($B146,'R6'!$B$32:$E$37,4,FALSE)),IF(VLOOKUP($B146,'R6'!$A$32:$C$37,3,FALSE)="","",VLOOKUP($B146,'R6'!$A$32:$C$37,3,FALSE)))</f>
        <v>3</v>
      </c>
      <c r="J146" s="80">
        <f>IF(ISERROR(VLOOKUP($B146,'R7'!$A$32:$C$37,3,FALSE)),IF(VLOOKUP($B146,'R7'!$B$32:$E$37,4,FALSE)="","",VLOOKUP($B146,'R7'!$B$32:$E$37,4,FALSE)),IF(VLOOKUP($B146,'R7'!$A$32:$C$37,3,FALSE)="","",VLOOKUP($B146,'R7'!$A$32:$C$37,3,FALSE)))</f>
        <v>3</v>
      </c>
      <c r="K146" s="80">
        <f>IF(ISERROR(VLOOKUP($B146,'R8'!$A$32:$C$37,3,FALSE)),IF(VLOOKUP($B146,'R8'!$B$32:$E$37,4,FALSE)="","",VLOOKUP($B146,'R8'!$B$32:$E$37,4,FALSE)),IF(VLOOKUP($B146,'R8'!$A$32:$C$37,3,FALSE)="","",VLOOKUP($B146,'R8'!$A$32:$C$37,3,FALSE)))</f>
        <v>2</v>
      </c>
      <c r="L146" s="80">
        <f>IF(ISERROR(VLOOKUP($B146,'R9'!$A$32:$C$37,3,FALSE)),IF(VLOOKUP($B146,'R9'!$B$32:$E$37,4,FALSE)="","",VLOOKUP($B146,'R9'!$B$32:$E$37,4,FALSE)),IF(VLOOKUP($B146,'R9'!$A$32:$C$37,3,FALSE)="","",VLOOKUP($B146,'R9'!$A$32:$C$37,3,FALSE)))</f>
        <v>0</v>
      </c>
      <c r="M146" s="80">
        <f>IF(ISERROR(VLOOKUP($B146,'R10'!$A$32:$C$37,3,FALSE)),IF(VLOOKUP($B146,'R10'!$B$32:$E$37,4,FALSE)="","",VLOOKUP($B146,'R10'!$B$32:$E$37,4,FALSE)),IF(VLOOKUP($B146,'R10'!$A$32:$C$37,3,FALSE)="","",VLOOKUP($B146,'R10'!$A$32:$C$37,3,FALSE)))</f>
        <v>2</v>
      </c>
      <c r="O146" s="80">
        <f>IF(C146="","",IF(C146&gt;C143,1,IF(C146=C143,0.5,0)))</f>
        <v>0</v>
      </c>
      <c r="P146" s="80">
        <f>IF(D146="","",IF(D146&gt;D144,1,IF(D146=D144,0.5,0)))</f>
        <v>0</v>
      </c>
      <c r="Q146" s="80">
        <f>IF(E146="","",IF(E146&gt;E145,1,IF(E146=E145,0.5,0)))</f>
        <v>0</v>
      </c>
      <c r="R146" s="80">
        <f>IF(F146="","",IF(F146&gt;F150,1,IF(F146=F150,0.5,0)))</f>
        <v>1</v>
      </c>
      <c r="S146" s="80">
        <f>IF(G146="","",IF(G146&gt;G147,1,IF(G146=G147,0.5,0)))</f>
        <v>1</v>
      </c>
      <c r="T146" s="80">
        <f>IF(H146="","",IF(H146&gt;H148,1,IF(H146=H148,0.5,0)))</f>
        <v>0</v>
      </c>
      <c r="U146" s="80">
        <f>IF(I146="","",IF(I146&gt;I149,1,IF(I146=I149,0.5,0)))</f>
        <v>1</v>
      </c>
      <c r="V146" s="80">
        <f>IF(J146="","",IF(J146&gt;J139,1,IF(J146=J139,0.5,0)))</f>
        <v>1</v>
      </c>
      <c r="W146" s="80">
        <f>IF(K146="","",IF(K146&gt;K140,1,IF(K146=K140,0.5,0)))</f>
        <v>0.5</v>
      </c>
      <c r="X146" s="80">
        <f>IF(L146="","",IF(L146&gt;L141,1,IF(L146=L141,0.5,0)))</f>
        <v>0</v>
      </c>
      <c r="Y146" s="80">
        <f>IF(M146="","",IF(M146&gt;M142,1,IF(M146=M142,0.5,0)))</f>
        <v>0.5</v>
      </c>
    </row>
    <row r="147" spans="1:25" ht="15" customHeight="1" x14ac:dyDescent="0.3">
      <c r="A147" s="1">
        <v>9</v>
      </c>
      <c r="B147" s="83" t="s">
        <v>266</v>
      </c>
      <c r="C147" s="80">
        <f>IF(ISERROR(VLOOKUP($B147,'R11'!$A$32:$C$37,3,FALSE)),IF(VLOOKUP($B147,'R11'!$B$32:$E$37,4,FALSE)="","",VLOOKUP($B147,'R11'!$B$32:$E$37,4,FALSE)),IF(VLOOKUP($B147,'R11'!$A$32:$C$37,3,FALSE)="","",VLOOKUP($B147,'R11'!$A$32:$C$37,3,FALSE)))</f>
        <v>4</v>
      </c>
      <c r="D147" s="80">
        <f>IF(ISERROR(VLOOKUP($B147,'R1'!$A$32:$C$37,3,FALSE)),IF(VLOOKUP($B147,'R1'!$B$32:$E$37,4,FALSE)="","",VLOOKUP($B147,'R1'!$B$32:$E$37,4,FALSE)),IF(VLOOKUP($B147,'R1'!$A$32:$C$37,3,FALSE)="","",VLOOKUP($B147,'R1'!$A$32:$C$37,3,FALSE)))</f>
        <v>3</v>
      </c>
      <c r="E147" s="80">
        <f>IF(ISERROR(VLOOKUP($B147,'R2'!$A$32:$C$37,3,FALSE)),IF(VLOOKUP($B147,'R2'!$B$32:$E$37,4,FALSE)="","",VLOOKUP($B147,'R2'!$B$32:$E$37,4,FALSE)),IF(VLOOKUP($B147,'R2'!$A$32:$C$37,3,FALSE)="","",VLOOKUP($B147,'R2'!$A$32:$C$37,3,FALSE)))</f>
        <v>2</v>
      </c>
      <c r="F147" s="80">
        <f>IF(ISERROR(VLOOKUP($B147,'R3'!$A$32:$C$37,3,FALSE)),IF(VLOOKUP($B147,'R3'!$B$32:$E$37,4,FALSE)="","",VLOOKUP($B147,'R3'!$B$32:$E$37,4,FALSE)),IF(VLOOKUP($B147,'R3'!$A$32:$C$37,3,FALSE)="","",VLOOKUP($B147,'R3'!$A$32:$C$37,3,FALSE)))</f>
        <v>1</v>
      </c>
      <c r="G147" s="80">
        <f>IF(ISERROR(VLOOKUP($B147,'R4'!$A$32:$C$37,3,FALSE)),IF(VLOOKUP($B147,'R4'!$B$32:$E$37,4,FALSE)="","",VLOOKUP($B147,'R4'!$B$32:$E$37,4,FALSE)),IF(VLOOKUP($B147,'R4'!$A$32:$C$37,3,FALSE)="","",VLOOKUP($B147,'R4'!$A$32:$C$37,3,FALSE)))</f>
        <v>0</v>
      </c>
      <c r="H147" s="80">
        <f>IF(ISERROR(VLOOKUP($B147,'R5'!$A$32:$C$37,3,FALSE)),IF(VLOOKUP($B147,'R5'!$B$32:$E$37,4,FALSE)="","",VLOOKUP($B147,'R5'!$B$32:$E$37,4,FALSE)),IF(VLOOKUP($B147,'R5'!$A$32:$C$37,3,FALSE)="","",VLOOKUP($B147,'R5'!$A$32:$C$37,3,FALSE)))</f>
        <v>4</v>
      </c>
      <c r="I147" s="80">
        <f>IF(ISERROR(VLOOKUP($B147,'R6'!$A$32:$C$37,3,FALSE)),IF(VLOOKUP($B147,'R6'!$B$32:$E$37,4,FALSE)="","",VLOOKUP($B147,'R6'!$B$32:$E$37,4,FALSE)),IF(VLOOKUP($B147,'R6'!$A$32:$C$37,3,FALSE)="","",VLOOKUP($B147,'R6'!$A$32:$C$37,3,FALSE)))</f>
        <v>4</v>
      </c>
      <c r="J147" s="80">
        <f>IF(ISERROR(VLOOKUP($B147,'R7'!$A$32:$C$37,3,FALSE)),IF(VLOOKUP($B147,'R7'!$B$32:$E$37,4,FALSE)="","",VLOOKUP($B147,'R7'!$B$32:$E$37,4,FALSE)),IF(VLOOKUP($B147,'R7'!$A$32:$C$37,3,FALSE)="","",VLOOKUP($B147,'R7'!$A$32:$C$37,3,FALSE)))</f>
        <v>0</v>
      </c>
      <c r="K147" s="80">
        <f>IF(ISERROR(VLOOKUP($B147,'R8'!$A$32:$C$37,3,FALSE)),IF(VLOOKUP($B147,'R8'!$B$32:$E$37,4,FALSE)="","",VLOOKUP($B147,'R8'!$B$32:$E$37,4,FALSE)),IF(VLOOKUP($B147,'R8'!$A$32:$C$37,3,FALSE)="","",VLOOKUP($B147,'R8'!$A$32:$C$37,3,FALSE)))</f>
        <v>2</v>
      </c>
      <c r="L147" s="80">
        <f>IF(ISERROR(VLOOKUP($B147,'R9'!$A$32:$C$37,3,FALSE)),IF(VLOOKUP($B147,'R9'!$B$32:$E$37,4,FALSE)="","",VLOOKUP($B147,'R9'!$B$32:$E$37,4,FALSE)),IF(VLOOKUP($B147,'R9'!$A$32:$C$37,3,FALSE)="","",VLOOKUP($B147,'R9'!$A$32:$C$37,3,FALSE)))</f>
        <v>1</v>
      </c>
      <c r="M147" s="80">
        <f>IF(ISERROR(VLOOKUP($B147,'R10'!$A$32:$C$37,3,FALSE)),IF(VLOOKUP($B147,'R10'!$B$32:$E$37,4,FALSE)="","",VLOOKUP($B147,'R10'!$B$32:$E$37,4,FALSE)),IF(VLOOKUP($B147,'R10'!$A$32:$C$37,3,FALSE)="","",VLOOKUP($B147,'R10'!$A$32:$C$37,3,FALSE)))</f>
        <v>1</v>
      </c>
      <c r="O147" s="80">
        <f>IF(C147="","",IF(C147&gt;C142,1,IF(C147=C142,0.5,0)))</f>
        <v>1</v>
      </c>
      <c r="P147" s="80">
        <f>IF(D147="","",IF(D147&gt;D143,1,IF(D147=D143,0.5,0)))</f>
        <v>1</v>
      </c>
      <c r="Q147" s="80">
        <f>IF(E147="","",IF(E147&gt;E144,1,IF(E147=E144,0.5,0)))</f>
        <v>0.5</v>
      </c>
      <c r="R147" s="80">
        <f>IF(F147="","",IF(F147&gt;F145,1,IF(F147=F145,0.5,0)))</f>
        <v>0</v>
      </c>
      <c r="S147" s="80">
        <f>IF(G147="","",IF(G147&gt;G146,1,IF(G147=G146,0.5,0)))</f>
        <v>0</v>
      </c>
      <c r="T147" s="80">
        <f>IF(H147="","",IF(H147&gt;H150,1,IF(H147=H150,0.5,0)))</f>
        <v>1</v>
      </c>
      <c r="U147" s="80">
        <f>IF(I147="","",IF(I147&gt;I148,1,IF(I147=I148,0.5,0)))</f>
        <v>1</v>
      </c>
      <c r="V147" s="80">
        <f>IF(J147="","",IF(J147&gt;J149,1,IF(J147=J149,0.5,0)))</f>
        <v>0</v>
      </c>
      <c r="W147" s="80">
        <f>IF(K147="","",IF(K147&gt;K139,1,IF(K147=K139,0.5,0)))</f>
        <v>0.5</v>
      </c>
      <c r="X147" s="80">
        <f>IF(L147="","",IF(L147&gt;L140,1,IF(L147=L140,0.5,0)))</f>
        <v>0</v>
      </c>
      <c r="Y147" s="80">
        <f>IF(M147="","",IF(M147&gt;M141,1,IF(M147=M141,0.5,0)))</f>
        <v>0</v>
      </c>
    </row>
    <row r="148" spans="1:25" ht="15" customHeight="1" x14ac:dyDescent="0.3">
      <c r="A148" s="1">
        <v>10</v>
      </c>
      <c r="B148" s="83" t="s">
        <v>267</v>
      </c>
      <c r="C148" s="80">
        <f>IF(ISERROR(VLOOKUP($B148,'R11'!$A$32:$C$37,3,FALSE)),IF(VLOOKUP($B148,'R11'!$B$32:$E$37,4,FALSE)="","",VLOOKUP($B148,'R11'!$B$32:$E$37,4,FALSE)),IF(VLOOKUP($B148,'R11'!$A$32:$C$37,3,FALSE)="","",VLOOKUP($B148,'R11'!$A$32:$C$37,3,FALSE)))</f>
        <v>0</v>
      </c>
      <c r="D148" s="80">
        <f>IF(ISERROR(VLOOKUP($B148,'R1'!$A$32:$C$37,3,FALSE)),IF(VLOOKUP($B148,'R1'!$B$32:$E$37,4,FALSE)="","",VLOOKUP($B148,'R1'!$B$32:$E$37,4,FALSE)),IF(VLOOKUP($B148,'R1'!$A$32:$C$37,3,FALSE)="","",VLOOKUP($B148,'R1'!$A$32:$C$37,3,FALSE)))</f>
        <v>2.5</v>
      </c>
      <c r="E148" s="80">
        <f>IF(ISERROR(VLOOKUP($B148,'R2'!$A$32:$C$37,3,FALSE)),IF(VLOOKUP($B148,'R2'!$B$32:$E$37,4,FALSE)="","",VLOOKUP($B148,'R2'!$B$32:$E$37,4,FALSE)),IF(VLOOKUP($B148,'R2'!$A$32:$C$37,3,FALSE)="","",VLOOKUP($B148,'R2'!$A$32:$C$37,3,FALSE)))</f>
        <v>0</v>
      </c>
      <c r="F148" s="80">
        <f>IF(ISERROR(VLOOKUP($B148,'R3'!$A$32:$C$37,3,FALSE)),IF(VLOOKUP($B148,'R3'!$B$32:$E$37,4,FALSE)="","",VLOOKUP($B148,'R3'!$B$32:$E$37,4,FALSE)),IF(VLOOKUP($B148,'R3'!$A$32:$C$37,3,FALSE)="","",VLOOKUP($B148,'R3'!$A$32:$C$37,3,FALSE)))</f>
        <v>2</v>
      </c>
      <c r="G148" s="80">
        <f>IF(ISERROR(VLOOKUP($B148,'R4'!$A$32:$C$37,3,FALSE)),IF(VLOOKUP($B148,'R4'!$B$32:$E$37,4,FALSE)="","",VLOOKUP($B148,'R4'!$B$32:$E$37,4,FALSE)),IF(VLOOKUP($B148,'R4'!$A$32:$C$37,3,FALSE)="","",VLOOKUP($B148,'R4'!$A$32:$C$37,3,FALSE)))</f>
        <v>0</v>
      </c>
      <c r="H148" s="80">
        <f>IF(ISERROR(VLOOKUP($B148,'R5'!$A$32:$C$37,3,FALSE)),IF(VLOOKUP($B148,'R5'!$B$32:$E$37,4,FALSE)="","",VLOOKUP($B148,'R5'!$B$32:$E$37,4,FALSE)),IF(VLOOKUP($B148,'R5'!$A$32:$C$37,3,FALSE)="","",VLOOKUP($B148,'R5'!$A$32:$C$37,3,FALSE)))</f>
        <v>4</v>
      </c>
      <c r="I148" s="80">
        <f>IF(ISERROR(VLOOKUP($B148,'R6'!$A$32:$C$37,3,FALSE)),IF(VLOOKUP($B148,'R6'!$B$32:$E$37,4,FALSE)="","",VLOOKUP($B148,'R6'!$B$32:$E$37,4,FALSE)),IF(VLOOKUP($B148,'R6'!$A$32:$C$37,3,FALSE)="","",VLOOKUP($B148,'R6'!$A$32:$C$37,3,FALSE)))</f>
        <v>0</v>
      </c>
      <c r="J148" s="80">
        <f>IF(ISERROR(VLOOKUP($B148,'R7'!$A$32:$C$37,3,FALSE)),IF(VLOOKUP($B148,'R7'!$B$32:$E$37,4,FALSE)="","",VLOOKUP($B148,'R7'!$B$32:$E$37,4,FALSE)),IF(VLOOKUP($B148,'R7'!$A$32:$C$37,3,FALSE)="","",VLOOKUP($B148,'R7'!$A$32:$C$37,3,FALSE)))</f>
        <v>0</v>
      </c>
      <c r="K148" s="80">
        <f>IF(ISERROR(VLOOKUP($B148,'R8'!$A$32:$C$37,3,FALSE)),IF(VLOOKUP($B148,'R8'!$B$32:$E$37,4,FALSE)="","",VLOOKUP($B148,'R8'!$B$32:$E$37,4,FALSE)),IF(VLOOKUP($B148,'R8'!$A$32:$C$37,3,FALSE)="","",VLOOKUP($B148,'R8'!$A$32:$C$37,3,FALSE)))</f>
        <v>2.5</v>
      </c>
      <c r="L148" s="80">
        <f>IF(ISERROR(VLOOKUP($B148,'R9'!$A$32:$C$37,3,FALSE)),IF(VLOOKUP($B148,'R9'!$B$32:$E$37,4,FALSE)="","",VLOOKUP($B148,'R9'!$B$32:$E$37,4,FALSE)),IF(VLOOKUP($B148,'R9'!$A$32:$C$37,3,FALSE)="","",VLOOKUP($B148,'R9'!$A$32:$C$37,3,FALSE)))</f>
        <v>2</v>
      </c>
      <c r="M148" s="80">
        <f>IF(ISERROR(VLOOKUP($B148,'R10'!$A$32:$C$37,3,FALSE)),IF(VLOOKUP($B148,'R10'!$B$32:$E$37,4,FALSE)="","",VLOOKUP($B148,'R10'!$B$32:$E$37,4,FALSE)),IF(VLOOKUP($B148,'R10'!$A$32:$C$37,3,FALSE)="","",VLOOKUP($B148,'R10'!$A$32:$C$37,3,FALSE)))</f>
        <v>2.5</v>
      </c>
      <c r="O148" s="80">
        <f>IF(C148="","",IF(C148&gt;C141,1,IF(C148=C141,0.5,0)))</f>
        <v>0</v>
      </c>
      <c r="P148" s="80">
        <f>IF(D148="","",IF(D148&gt;D142,1,IF(D148=D142,0.5,0)))</f>
        <v>1</v>
      </c>
      <c r="Q148" s="80">
        <f>IF(E148="","",IF(E148&gt;E143,1,IF(E148=E143,0.5,0)))</f>
        <v>0</v>
      </c>
      <c r="R148" s="80">
        <f>IF(F148="","",IF(F148&gt;F144,1,IF(F148=F144,0.5,0)))</f>
        <v>0.5</v>
      </c>
      <c r="S148" s="80">
        <f>IF(G148="","",IF(G148&gt;G145,1,IF(G148=G145,0.5,0)))</f>
        <v>0</v>
      </c>
      <c r="T148" s="80">
        <f>IF(H148="","",IF(H148&gt;H146,1,IF(H148=H146,0.5,0)))</f>
        <v>1</v>
      </c>
      <c r="U148" s="80">
        <f>IF(I148="","",IF(I148&gt;I147,1,IF(I148=I147,0.5,0)))</f>
        <v>0</v>
      </c>
      <c r="V148" s="80">
        <f>IF(J148="","",IF(J148&gt;J150,1,IF(J148=J150,0.5,0)))</f>
        <v>0</v>
      </c>
      <c r="W148" s="80">
        <f>IF(K148="","",IF(K148&gt;K149,1,IF(K148=K149,0.5,0)))</f>
        <v>1</v>
      </c>
      <c r="X148" s="80">
        <f>IF(L148="","",IF(L148&gt;L139,1,IF(L148=L139,0.5,0)))</f>
        <v>0.5</v>
      </c>
      <c r="Y148" s="80">
        <f>IF(M148="","",IF(M148&gt;M140,1,IF(M148=M140,0.5,0)))</f>
        <v>1</v>
      </c>
    </row>
    <row r="149" spans="1:25" ht="15" customHeight="1" x14ac:dyDescent="0.3">
      <c r="A149" s="1">
        <v>11</v>
      </c>
      <c r="B149" s="83" t="s">
        <v>268</v>
      </c>
      <c r="C149" s="80">
        <f>IF(ISERROR(VLOOKUP($B149,'R11'!$A$32:$C$37,3,FALSE)),IF(VLOOKUP($B149,'R11'!$B$32:$E$37,4,FALSE)="","",VLOOKUP($B149,'R11'!$B$32:$E$37,4,FALSE)),IF(VLOOKUP($B149,'R11'!$A$32:$C$37,3,FALSE)="","",VLOOKUP($B149,'R11'!$A$32:$C$37,3,FALSE)))</f>
        <v>3</v>
      </c>
      <c r="D149" s="80">
        <f>IF(ISERROR(VLOOKUP($B149,'R1'!$A$32:$C$37,3,FALSE)),IF(VLOOKUP($B149,'R1'!$B$32:$E$37,4,FALSE)="","",VLOOKUP($B149,'R1'!$B$32:$E$37,4,FALSE)),IF(VLOOKUP($B149,'R1'!$A$32:$C$37,3,FALSE)="","",VLOOKUP($B149,'R1'!$A$32:$C$37,3,FALSE)))</f>
        <v>1.5</v>
      </c>
      <c r="E149" s="80">
        <f>IF(ISERROR(VLOOKUP($B149,'R2'!$A$32:$C$37,3,FALSE)),IF(VLOOKUP($B149,'R2'!$B$32:$E$37,4,FALSE)="","",VLOOKUP($B149,'R2'!$B$32:$E$37,4,FALSE)),IF(VLOOKUP($B149,'R2'!$A$32:$C$37,3,FALSE)="","",VLOOKUP($B149,'R2'!$A$32:$C$37,3,FALSE)))</f>
        <v>3.5</v>
      </c>
      <c r="F149" s="80">
        <f>IF(ISERROR(VLOOKUP($B149,'R3'!$A$32:$C$37,3,FALSE)),IF(VLOOKUP($B149,'R3'!$B$32:$E$37,4,FALSE)="","",VLOOKUP($B149,'R3'!$B$32:$E$37,4,FALSE)),IF(VLOOKUP($B149,'R3'!$A$32:$C$37,3,FALSE)="","",VLOOKUP($B149,'R3'!$A$32:$C$37,3,FALSE)))</f>
        <v>3</v>
      </c>
      <c r="G149" s="80">
        <f>IF(ISERROR(VLOOKUP($B149,'R4'!$A$32:$C$37,3,FALSE)),IF(VLOOKUP($B149,'R4'!$B$32:$E$37,4,FALSE)="","",VLOOKUP($B149,'R4'!$B$32:$E$37,4,FALSE)),IF(VLOOKUP($B149,'R4'!$A$32:$C$37,3,FALSE)="","",VLOOKUP($B149,'R4'!$A$32:$C$37,3,FALSE)))</f>
        <v>1.5</v>
      </c>
      <c r="H149" s="80">
        <f>IF(ISERROR(VLOOKUP($B149,'R5'!$A$32:$C$37,3,FALSE)),IF(VLOOKUP($B149,'R5'!$B$32:$E$37,4,FALSE)="","",VLOOKUP($B149,'R5'!$B$32:$E$37,4,FALSE)),IF(VLOOKUP($B149,'R5'!$A$32:$C$37,3,FALSE)="","",VLOOKUP($B149,'R5'!$A$32:$C$37,3,FALSE)))</f>
        <v>0.5</v>
      </c>
      <c r="I149" s="80">
        <f>IF(ISERROR(VLOOKUP($B149,'R6'!$A$32:$C$37,3,FALSE)),IF(VLOOKUP($B149,'R6'!$B$32:$E$37,4,FALSE)="","",VLOOKUP($B149,'R6'!$B$32:$E$37,4,FALSE)),IF(VLOOKUP($B149,'R6'!$A$32:$C$37,3,FALSE)="","",VLOOKUP($B149,'R6'!$A$32:$C$37,3,FALSE)))</f>
        <v>1</v>
      </c>
      <c r="J149" s="80">
        <f>IF(ISERROR(VLOOKUP($B149,'R7'!$A$32:$C$37,3,FALSE)),IF(VLOOKUP($B149,'R7'!$B$32:$E$37,4,FALSE)="","",VLOOKUP($B149,'R7'!$B$32:$E$37,4,FALSE)),IF(VLOOKUP($B149,'R7'!$A$32:$C$37,3,FALSE)="","",VLOOKUP($B149,'R7'!$A$32:$C$37,3,FALSE)))</f>
        <v>4</v>
      </c>
      <c r="K149" s="80">
        <f>IF(ISERROR(VLOOKUP($B149,'R8'!$A$32:$C$37,3,FALSE)),IF(VLOOKUP($B149,'R8'!$B$32:$E$37,4,FALSE)="","",VLOOKUP($B149,'R8'!$B$32:$E$37,4,FALSE)),IF(VLOOKUP($B149,'R8'!$A$32:$C$37,3,FALSE)="","",VLOOKUP($B149,'R8'!$A$32:$C$37,3,FALSE)))</f>
        <v>1.5</v>
      </c>
      <c r="L149" s="80">
        <f>IF(ISERROR(VLOOKUP($B149,'R9'!$A$32:$C$37,3,FALSE)),IF(VLOOKUP($B149,'R9'!$B$32:$E$37,4,FALSE)="","",VLOOKUP($B149,'R9'!$B$32:$E$37,4,FALSE)),IF(VLOOKUP($B149,'R9'!$A$32:$C$37,3,FALSE)="","",VLOOKUP($B149,'R9'!$A$32:$C$37,3,FALSE)))</f>
        <v>2.5</v>
      </c>
      <c r="M149" s="80">
        <f>IF(ISERROR(VLOOKUP($B149,'R10'!$A$32:$C$37,3,FALSE)),IF(VLOOKUP($B149,'R10'!$B$32:$E$37,4,FALSE)="","",VLOOKUP($B149,'R10'!$B$32:$E$37,4,FALSE)),IF(VLOOKUP($B149,'R10'!$A$32:$C$37,3,FALSE)="","",VLOOKUP($B149,'R10'!$A$32:$C$37,3,FALSE)))</f>
        <v>1</v>
      </c>
      <c r="O149" s="80">
        <f>IF(C149="","",IF(C149&gt;C140,1,IF(C149=C140,0.5,0)))</f>
        <v>1</v>
      </c>
      <c r="P149" s="80">
        <f>IF(D149="","",IF(D149&gt;D141,1,IF(D149=D141,0.5,0)))</f>
        <v>0</v>
      </c>
      <c r="Q149" s="80">
        <f>IF(E149="","",IF(E149&gt;E142,1,IF(E149=E142,0.5,0)))</f>
        <v>1</v>
      </c>
      <c r="R149" s="80">
        <f>IF(F149="","",IF(F149&gt;F143,1,IF(F149=F143,0.5,0)))</f>
        <v>1</v>
      </c>
      <c r="S149" s="80">
        <f>IF(G149="","",IF(G149&gt;G144,1,IF(G149=G144,0.5,0)))</f>
        <v>0</v>
      </c>
      <c r="T149" s="80">
        <f>IF(H149="","",IF(H149&gt;H145,1,IF(H149=H145,0.5,0)))</f>
        <v>0</v>
      </c>
      <c r="U149" s="80">
        <f>IF(I149="","",IF(I149&gt;I146,1,IF(I149=I146,0.5,0)))</f>
        <v>0</v>
      </c>
      <c r="V149" s="80">
        <f>IF(J149="","",IF(J149&gt;J147,1,IF(J149=J147,0.5,0)))</f>
        <v>1</v>
      </c>
      <c r="W149" s="80">
        <f>IF(K149="","",IF(K149&gt;K148,1,IF(K149=K148,0.5,0)))</f>
        <v>0</v>
      </c>
      <c r="X149" s="80">
        <f>IF(L149="","",IF(L149&gt;L150,1,IF(L149=L150,0.5,0)))</f>
        <v>1</v>
      </c>
      <c r="Y149" s="80">
        <f>IF(M149="","",IF(M149&gt;M139,1,IF(M149=M139,0.5,0)))</f>
        <v>0</v>
      </c>
    </row>
    <row r="150" spans="1:25" ht="15" customHeight="1" x14ac:dyDescent="0.3">
      <c r="A150" s="1">
        <v>12</v>
      </c>
      <c r="B150" s="83" t="s">
        <v>81</v>
      </c>
      <c r="C150" s="80">
        <f>IF(ISERROR(VLOOKUP($B150,'R11'!$A$32:$C$37,3,FALSE)),IF(VLOOKUP($B150,'R11'!$B$32:$E$37,4,FALSE)="","",VLOOKUP($B150,'R11'!$B$32:$E$37,4,FALSE)),IF(VLOOKUP($B150,'R11'!$A$32:$C$37,3,FALSE)="","",VLOOKUP($B150,'R11'!$A$32:$C$37,3,FALSE)))</f>
        <v>1.5</v>
      </c>
      <c r="D150" s="80">
        <f>IF(ISERROR(VLOOKUP($B150,'R1'!$A$32:$C$37,3,FALSE)),IF(VLOOKUP($B150,'R1'!$B$32:$E$37,4,FALSE)="","",VLOOKUP($B150,'R1'!$B$32:$E$37,4,FALSE)),IF(VLOOKUP($B150,'R1'!$A$32:$C$37,3,FALSE)="","",VLOOKUP($B150,'R1'!$A$32:$C$37,3,FALSE)))</f>
        <v>0</v>
      </c>
      <c r="E150" s="80">
        <f>IF(ISERROR(VLOOKUP($B150,'R2'!$A$32:$C$37,3,FALSE)),IF(VLOOKUP($B150,'R2'!$B$32:$E$37,4,FALSE)="","",VLOOKUP($B150,'R2'!$B$32:$E$37,4,FALSE)),IF(VLOOKUP($B150,'R2'!$A$32:$C$37,3,FALSE)="","",VLOOKUP($B150,'R2'!$A$32:$C$37,3,FALSE)))</f>
        <v>0.5</v>
      </c>
      <c r="F150" s="80">
        <f>IF(ISERROR(VLOOKUP($B150,'R3'!$A$32:$C$37,3,FALSE)),IF(VLOOKUP($B150,'R3'!$B$32:$E$37,4,FALSE)="","",VLOOKUP($B150,'R3'!$B$32:$E$37,4,FALSE)),IF(VLOOKUP($B150,'R3'!$A$32:$C$37,3,FALSE)="","",VLOOKUP($B150,'R3'!$A$32:$C$37,3,FALSE)))</f>
        <v>1</v>
      </c>
      <c r="G150" s="80">
        <f>IF(ISERROR(VLOOKUP($B150,'R4'!$A$32:$C$37,3,FALSE)),IF(VLOOKUP($B150,'R4'!$B$32:$E$37,4,FALSE)="","",VLOOKUP($B150,'R4'!$B$32:$E$37,4,FALSE)),IF(VLOOKUP($B150,'R4'!$A$32:$C$37,3,FALSE)="","",VLOOKUP($B150,'R4'!$A$32:$C$37,3,FALSE)))</f>
        <v>0.5</v>
      </c>
      <c r="H150" s="80">
        <f>IF(ISERROR(VLOOKUP($B150,'R5'!$A$32:$C$37,3,FALSE)),IF(VLOOKUP($B150,'R5'!$B$32:$E$37,4,FALSE)="","",VLOOKUP($B150,'R5'!$B$32:$E$37,4,FALSE)),IF(VLOOKUP($B150,'R5'!$A$32:$C$37,3,FALSE)="","",VLOOKUP($B150,'R5'!$A$32:$C$37,3,FALSE)))</f>
        <v>0</v>
      </c>
      <c r="I150" s="80">
        <f>IF(ISERROR(VLOOKUP($B150,'R6'!$A$32:$C$37,3,FALSE)),IF(VLOOKUP($B150,'R6'!$B$32:$E$37,4,FALSE)="","",VLOOKUP($B150,'R6'!$B$32:$E$37,4,FALSE)),IF(VLOOKUP($B150,'R6'!$A$32:$C$37,3,FALSE)="","",VLOOKUP($B150,'R6'!$A$32:$C$37,3,FALSE)))</f>
        <v>1.5</v>
      </c>
      <c r="J150" s="80">
        <f>IF(ISERROR(VLOOKUP($B150,'R7'!$A$32:$C$37,3,FALSE)),IF(VLOOKUP($B150,'R7'!$B$32:$E$37,4,FALSE)="","",VLOOKUP($B150,'R7'!$B$32:$E$37,4,FALSE)),IF(VLOOKUP($B150,'R7'!$A$32:$C$37,3,FALSE)="","",VLOOKUP($B150,'R7'!$A$32:$C$37,3,FALSE)))</f>
        <v>4</v>
      </c>
      <c r="K150" s="80">
        <f>IF(ISERROR(VLOOKUP($B150,'R8'!$A$32:$C$37,3,FALSE)),IF(VLOOKUP($B150,'R8'!$B$32:$E$37,4,FALSE)="","",VLOOKUP($B150,'R8'!$B$32:$E$37,4,FALSE)),IF(VLOOKUP($B150,'R8'!$A$32:$C$37,3,FALSE)="","",VLOOKUP($B150,'R8'!$A$32:$C$37,3,FALSE)))</f>
        <v>3</v>
      </c>
      <c r="L150" s="80">
        <f>IF(ISERROR(VLOOKUP($B150,'R9'!$A$32:$C$37,3,FALSE)),IF(VLOOKUP($B150,'R9'!$B$32:$E$37,4,FALSE)="","",VLOOKUP($B150,'R9'!$B$32:$E$37,4,FALSE)),IF(VLOOKUP($B150,'R9'!$A$32:$C$37,3,FALSE)="","",VLOOKUP($B150,'R9'!$A$32:$C$37,3,FALSE)))</f>
        <v>1.5</v>
      </c>
      <c r="M150" s="80">
        <f>IF(ISERROR(VLOOKUP($B150,'R10'!$A$32:$C$37,3,FALSE)),IF(VLOOKUP($B150,'R10'!$B$32:$E$37,4,FALSE)="","",VLOOKUP($B150,'R10'!$B$32:$E$37,4,FALSE)),IF(VLOOKUP($B150,'R10'!$A$32:$C$37,3,FALSE)="","",VLOOKUP($B150,'R10'!$A$32:$C$37,3,FALSE)))</f>
        <v>1</v>
      </c>
      <c r="O150" s="80">
        <f>IF(C150="","",IF(C150&gt;C139,1,IF(C150=C139,0.5,0)))</f>
        <v>0</v>
      </c>
      <c r="P150" s="80">
        <f>IF(D150="","",IF(D150&gt;D145,1,IF(D150=D145,0.5,0)))</f>
        <v>0</v>
      </c>
      <c r="Q150" s="80">
        <f>IF(E150="","",IF(E150&gt;E140,1,IF(E150=E140,0.5,0)))</f>
        <v>0</v>
      </c>
      <c r="R150" s="80">
        <f>IF(F150="","",IF(F150&gt;F146,1,IF(F150=F146,0.5,0)))</f>
        <v>0</v>
      </c>
      <c r="S150" s="80">
        <f>IF(G150="","",IF(G150&gt;G141,1,IF(G150=G141,0.5,0)))</f>
        <v>0</v>
      </c>
      <c r="T150" s="80">
        <f>IF(H150="","",IF(H150&gt;H147,1,IF(H150=H147,0.5,0)))</f>
        <v>0</v>
      </c>
      <c r="U150" s="80">
        <f>IF(I150="","",IF(I150&gt;I142,1,IF(I150=I142,0.5,0)))</f>
        <v>0</v>
      </c>
      <c r="V150" s="80">
        <f>IF(J150="","",IF(J150&gt;J148,1,IF(J150=J148,0.5,0)))</f>
        <v>1</v>
      </c>
      <c r="W150" s="80">
        <f>IF(K150="","",IF(K150&gt;K143,1,IF(K150=K143,0.5,0)))</f>
        <v>1</v>
      </c>
      <c r="X150" s="80">
        <f>IF(L150="","",IF(L150&gt;L149,1,IF(L150=L149,0.5,0)))</f>
        <v>0</v>
      </c>
      <c r="Y150" s="80">
        <f>IF(M150="","",IF(M150&gt;M144,1,IF(M150=M144,0.5,0)))</f>
        <v>0</v>
      </c>
    </row>
    <row r="151" spans="1:25" ht="15" customHeight="1" x14ac:dyDescent="0.3">
      <c r="A151" s="1"/>
      <c r="B151" s="88" t="s">
        <v>59</v>
      </c>
    </row>
    <row r="152" spans="1:25" ht="15" customHeight="1" x14ac:dyDescent="0.3">
      <c r="A152" s="1"/>
      <c r="B152" s="87" t="s">
        <v>10</v>
      </c>
    </row>
    <row r="153" spans="1:25" ht="15" customHeight="1" x14ac:dyDescent="0.3">
      <c r="A153" s="1"/>
      <c r="B153" s="87"/>
    </row>
    <row r="154" spans="1:25" ht="15" customHeight="1" x14ac:dyDescent="0.3">
      <c r="A154" s="1">
        <v>1</v>
      </c>
      <c r="B154" s="83" t="s">
        <v>269</v>
      </c>
      <c r="C154" s="80">
        <f>IF(ISERROR(VLOOKUP($B154,'R11'!$G$32:$I$37,3,FALSE)),IF(VLOOKUP($B154,'R11'!$H$32:$K$37,4,FALSE)="","",VLOOKUP($B154,'R11'!$H$32:$K$37,4,FALSE)),IF(VLOOKUP($B154,'R11'!$G$32:$I$37,3,FALSE)="","",VLOOKUP($B154,'R11'!$G$32:$I$37,3,FALSE)))</f>
        <v>0.5</v>
      </c>
      <c r="D154" s="80">
        <f>IF(ISERROR(VLOOKUP($B154,'R1'!$G$32:$I$37,3,FALSE)),IF(VLOOKUP($B154,'R1'!$H$32:$K$37,4,FALSE)="","",VLOOKUP($B154,'R1'!$H$32:$K$37,4,FALSE)),IF(VLOOKUP($B154,'R1'!$G$32:$I$37,3,FALSE)="","",VLOOKUP($B154,'R1'!$G$32:$I$37,3,FALSE)))</f>
        <v>1</v>
      </c>
      <c r="E154" s="80">
        <f>IF(ISERROR(VLOOKUP($B154,'R2'!$G$32:$I$37,3,FALSE)),IF(VLOOKUP($B154,'R2'!$H$32:$K$37,4,FALSE)="","",VLOOKUP($B154,'R2'!$H$32:$K$37,4,FALSE)),IF(VLOOKUP($B154,'R2'!$G$32:$I$37,3,FALSE)="","",VLOOKUP($B154,'R2'!$G$32:$I$37,3,FALSE)))</f>
        <v>2.5</v>
      </c>
      <c r="F154" s="80">
        <f>IF(ISERROR(VLOOKUP($B154,'R3'!$G$32:$I$37,3,FALSE)),IF(VLOOKUP($B154,'R3'!$H$32:$K$37,4,FALSE)="","",VLOOKUP($B154,'R3'!$H$32:$K$37,4,FALSE)),IF(VLOOKUP($B154,'R3'!$G$32:$I$37,3,FALSE)="","",VLOOKUP($B154,'R3'!$G$32:$I$37,3,FALSE)))</f>
        <v>0</v>
      </c>
      <c r="G154" s="80">
        <f>IF(ISERROR(VLOOKUP($B154,'R4'!$G$32:$I$37,3,FALSE)),IF(VLOOKUP($B154,'R4'!$H$32:$K$37,4,FALSE)="","",VLOOKUP($B154,'R4'!$H$32:$K$37,4,FALSE)),IF(VLOOKUP($B154,'R4'!$G$32:$I$37,3,FALSE)="","",VLOOKUP($B154,'R4'!$G$32:$I$37,3,FALSE)))</f>
        <v>1</v>
      </c>
      <c r="H154" s="80">
        <f>IF(ISERROR(VLOOKUP($B154,'R5'!$G$32:$I$37,3,FALSE)),IF(VLOOKUP($B154,'R5'!$H$32:$K$37,4,FALSE)="","",VLOOKUP($B154,'R5'!$H$32:$K$37,4,FALSE)),IF(VLOOKUP($B154,'R5'!$G$32:$I$37,3,FALSE)="","",VLOOKUP($B154,'R5'!$G$32:$I$37,3,FALSE)))</f>
        <v>1.5</v>
      </c>
      <c r="I154" s="80">
        <f>IF(ISERROR(VLOOKUP($B154,'R6'!$G$32:$I$37,3,FALSE)),IF(VLOOKUP($B154,'R6'!$H$32:$K$37,4,FALSE)="","",VLOOKUP($B154,'R6'!$H$32:$K$37,4,FALSE)),IF(VLOOKUP($B154,'R6'!$G$32:$I$37,3,FALSE)="","",VLOOKUP($B154,'R6'!$G$32:$I$37,3,FALSE)))</f>
        <v>0.5</v>
      </c>
      <c r="J154" s="80">
        <f>IF(ISERROR(VLOOKUP($B154,'R7'!$G$32:$I$37,3,FALSE)),IF(VLOOKUP($B154,'R7'!$H$32:$K$37,4,FALSE)="","",VLOOKUP($B154,'R7'!$H$32:$K$37,4,FALSE)),IF(VLOOKUP($B154,'R7'!$G$32:$I$37,3,FALSE)="","",VLOOKUP($B154,'R7'!$G$32:$I$37,3,FALSE)))</f>
        <v>2.5</v>
      </c>
      <c r="K154" s="80">
        <f>IF(ISERROR(VLOOKUP($B154,'R8'!$G$32:$I$37,3,FALSE)),IF(VLOOKUP($B154,'R8'!$H$32:$K$37,4,FALSE)="","",VLOOKUP($B154,'R8'!$H$32:$K$37,4,FALSE)),IF(VLOOKUP($B154,'R8'!$G$32:$I$37,3,FALSE)="","",VLOOKUP($B154,'R8'!$G$32:$I$37,3,FALSE)))</f>
        <v>2</v>
      </c>
      <c r="L154" s="80">
        <f>IF(ISERROR(VLOOKUP($B154,'R9'!$G$32:$I$37,3,FALSE)),IF(VLOOKUP($B154,'R9'!$H$32:$K$37,4,FALSE)="","",VLOOKUP($B154,'R9'!$H$32:$K$37,4,FALSE)),IF(VLOOKUP($B154,'R9'!$G$32:$I$37,3,FALSE)="","",VLOOKUP($B154,'R9'!$G$32:$I$37,3,FALSE)))</f>
        <v>1.5</v>
      </c>
      <c r="M154" s="80">
        <f>IF(ISERROR(VLOOKUP($B154,'R10'!$G$32:$I$37,3,FALSE)),IF(VLOOKUP($B154,'R10'!$H$32:$K$37,4,FALSE)="","",VLOOKUP($B154,'R10'!$H$32:$K$37,4,FALSE)),IF(VLOOKUP($B154,'R10'!$G$32:$I$37,3,FALSE)="","",VLOOKUP($B154,'R10'!$G$32:$I$37,3,FALSE)))</f>
        <v>1.5</v>
      </c>
      <c r="O154" s="80">
        <f>IF(C154="","",IF(C154&gt;C165,1,IF(C154=C165,0.5,0)))</f>
        <v>0</v>
      </c>
      <c r="P154" s="80">
        <f>IF(D154="","",IF(D154&gt;D155,1,IF(D154=D155,0.5,0)))</f>
        <v>0</v>
      </c>
      <c r="Q154" s="80">
        <f>IF(E154="","",IF(E154&gt;E156,1,IF(E154=E156,0.5,0)))</f>
        <v>1</v>
      </c>
      <c r="R154" s="80">
        <f>IF(F154="","",IF(F154&gt;F157,1,IF(F154=F157,0.5,0)))</f>
        <v>0</v>
      </c>
      <c r="S154" s="80">
        <f>IF(G154="","",IF(G154&gt;G158,1,IF(G154=G158,0.5,0)))</f>
        <v>0</v>
      </c>
      <c r="T154" s="80">
        <f>IF(H154="","",IF(H154&gt;H159,1,IF(H154=H159,0.5,0)))</f>
        <v>0</v>
      </c>
      <c r="U154" s="80">
        <f>IF(I154="","",IF(I154&gt;I160,1,IF(I154=I160,0.5,0)))</f>
        <v>0</v>
      </c>
      <c r="V154" s="80">
        <f>IF(J154="","",IF(J154&gt;J161,1,IF(J154=J161,0.5,0)))</f>
        <v>1</v>
      </c>
      <c r="W154" s="80">
        <f>IF(K154="","",IF(K154&gt;K162,1,IF(K154=K162,0.5,0)))</f>
        <v>0.5</v>
      </c>
      <c r="X154" s="80">
        <f>IF(L154="","",IF(L154&gt;L163,1,IF(L154=L163,0.5,0)))</f>
        <v>0</v>
      </c>
      <c r="Y154" s="80">
        <f>IF(M154="","",IF(M154&gt;M164,1,IF(M154=M164,0.5,0)))</f>
        <v>0</v>
      </c>
    </row>
    <row r="155" spans="1:25" ht="15" customHeight="1" x14ac:dyDescent="0.3">
      <c r="A155" s="1">
        <v>2</v>
      </c>
      <c r="B155" s="83" t="s">
        <v>270</v>
      </c>
      <c r="C155" s="80">
        <f>IF(ISERROR(VLOOKUP($B155,'R11'!$G$32:$I$37,3,FALSE)),IF(VLOOKUP($B155,'R11'!$H$32:$K$37,4,FALSE)="","",VLOOKUP($B155,'R11'!$H$32:$K$37,4,FALSE)),IF(VLOOKUP($B155,'R11'!$G$32:$I$37,3,FALSE)="","",VLOOKUP($B155,'R11'!$G$32:$I$37,3,FALSE)))</f>
        <v>3.5</v>
      </c>
      <c r="D155" s="80">
        <f>IF(ISERROR(VLOOKUP($B155,'R1'!$G$32:$I$37,3,FALSE)),IF(VLOOKUP($B155,'R1'!$H$32:$K$37,4,FALSE)="","",VLOOKUP($B155,'R1'!$H$32:$K$37,4,FALSE)),IF(VLOOKUP($B155,'R1'!$G$32:$I$37,3,FALSE)="","",VLOOKUP($B155,'R1'!$G$32:$I$37,3,FALSE)))</f>
        <v>3</v>
      </c>
      <c r="E155" s="80">
        <f>IF(ISERROR(VLOOKUP($B155,'R2'!$G$32:$I$37,3,FALSE)),IF(VLOOKUP($B155,'R2'!$H$32:$K$37,4,FALSE)="","",VLOOKUP($B155,'R2'!$H$32:$K$37,4,FALSE)),IF(VLOOKUP($B155,'R2'!$G$32:$I$37,3,FALSE)="","",VLOOKUP($B155,'R2'!$G$32:$I$37,3,FALSE)))</f>
        <v>4</v>
      </c>
      <c r="F155" s="80">
        <f>IF(ISERROR(VLOOKUP($B155,'R3'!$G$32:$I$37,3,FALSE)),IF(VLOOKUP($B155,'R3'!$H$32:$K$37,4,FALSE)="","",VLOOKUP($B155,'R3'!$H$32:$K$37,4,FALSE)),IF(VLOOKUP($B155,'R3'!$G$32:$I$37,3,FALSE)="","",VLOOKUP($B155,'R3'!$G$32:$I$37,3,FALSE)))</f>
        <v>4</v>
      </c>
      <c r="G155" s="80">
        <f>IF(ISERROR(VLOOKUP($B155,'R4'!$G$32:$I$37,3,FALSE)),IF(VLOOKUP($B155,'R4'!$H$32:$K$37,4,FALSE)="","",VLOOKUP($B155,'R4'!$H$32:$K$37,4,FALSE)),IF(VLOOKUP($B155,'R4'!$G$32:$I$37,3,FALSE)="","",VLOOKUP($B155,'R4'!$G$32:$I$37,3,FALSE)))</f>
        <v>3.5</v>
      </c>
      <c r="H155" s="80">
        <f>IF(ISERROR(VLOOKUP($B155,'R5'!$G$32:$I$37,3,FALSE)),IF(VLOOKUP($B155,'R5'!$H$32:$K$37,4,FALSE)="","",VLOOKUP($B155,'R5'!$H$32:$K$37,4,FALSE)),IF(VLOOKUP($B155,'R5'!$G$32:$I$37,3,FALSE)="","",VLOOKUP($B155,'R5'!$G$32:$I$37,3,FALSE)))</f>
        <v>2.5</v>
      </c>
      <c r="I155" s="80">
        <f>IF(ISERROR(VLOOKUP($B155,'R6'!$G$32:$I$37,3,FALSE)),IF(VLOOKUP($B155,'R6'!$H$32:$K$37,4,FALSE)="","",VLOOKUP($B155,'R6'!$H$32:$K$37,4,FALSE)),IF(VLOOKUP($B155,'R6'!$G$32:$I$37,3,FALSE)="","",VLOOKUP($B155,'R6'!$G$32:$I$37,3,FALSE)))</f>
        <v>2.5</v>
      </c>
      <c r="J155" s="80">
        <f>IF(ISERROR(VLOOKUP($B155,'R7'!$G$32:$I$37,3,FALSE)),IF(VLOOKUP($B155,'R7'!$H$32:$K$37,4,FALSE)="","",VLOOKUP($B155,'R7'!$H$32:$K$37,4,FALSE)),IF(VLOOKUP($B155,'R7'!$G$32:$I$37,3,FALSE)="","",VLOOKUP($B155,'R7'!$G$32:$I$37,3,FALSE)))</f>
        <v>2</v>
      </c>
      <c r="K155" s="80">
        <f>IF(ISERROR(VLOOKUP($B155,'R8'!$G$32:$I$37,3,FALSE)),IF(VLOOKUP($B155,'R8'!$H$32:$K$37,4,FALSE)="","",VLOOKUP($B155,'R8'!$H$32:$K$37,4,FALSE)),IF(VLOOKUP($B155,'R8'!$G$32:$I$37,3,FALSE)="","",VLOOKUP($B155,'R8'!$G$32:$I$37,3,FALSE)))</f>
        <v>4</v>
      </c>
      <c r="L155" s="80">
        <f>IF(ISERROR(VLOOKUP($B155,'R9'!$G$32:$I$37,3,FALSE)),IF(VLOOKUP($B155,'R9'!$H$32:$K$37,4,FALSE)="","",VLOOKUP($B155,'R9'!$H$32:$K$37,4,FALSE)),IF(VLOOKUP($B155,'R9'!$G$32:$I$37,3,FALSE)="","",VLOOKUP($B155,'R9'!$G$32:$I$37,3,FALSE)))</f>
        <v>3.5</v>
      </c>
      <c r="M155" s="80">
        <f>IF(ISERROR(VLOOKUP($B155,'R10'!$G$32:$I$37,3,FALSE)),IF(VLOOKUP($B155,'R10'!$H$32:$K$37,4,FALSE)="","",VLOOKUP($B155,'R10'!$H$32:$K$37,4,FALSE)),IF(VLOOKUP($B155,'R10'!$G$32:$I$37,3,FALSE)="","",VLOOKUP($B155,'R10'!$G$32:$I$37,3,FALSE)))</f>
        <v>4</v>
      </c>
      <c r="O155" s="80">
        <f>IF(C155="","",IF(C155&gt;C164,1,IF(C155=C164,0.5,0)))</f>
        <v>1</v>
      </c>
      <c r="P155" s="80">
        <f>IF(D155="","",IF(D155&gt;D154,1,IF(D155=D154,0.5,0)))</f>
        <v>1</v>
      </c>
      <c r="Q155" s="80">
        <f>IF(E155="","",IF(E155&gt;E165,1,IF(E155=E165,0.5,0)))</f>
        <v>1</v>
      </c>
      <c r="R155" s="80">
        <f>IF(F155="","",IF(F155&gt;F156,1,IF(F155=F156,0.5,0)))</f>
        <v>1</v>
      </c>
      <c r="S155" s="80">
        <f>IF(G155="","",IF(G155&gt;G157,1,IF(G155=G157,0.5,0)))</f>
        <v>1</v>
      </c>
      <c r="T155" s="80">
        <f>IF(H155="","",IF(H155&gt;H158,1,IF(H155=H158,0.5,0)))</f>
        <v>1</v>
      </c>
      <c r="U155" s="80">
        <f>IF(I155="","",IF(I155&gt;I159,1,IF(I155=I159,0.5,0)))</f>
        <v>1</v>
      </c>
      <c r="V155" s="80">
        <f>IF(J155="","",IF(J155&gt;J160,1,IF(J155=J160,0.5,0)))</f>
        <v>0.5</v>
      </c>
      <c r="W155" s="80">
        <f>IF(K155="","",IF(K155&gt;K161,1,IF(K155=K161,0.5,0)))</f>
        <v>1</v>
      </c>
      <c r="X155" s="80">
        <f>IF(L155="","",IF(L155&gt;L162,1,IF(L155=L162,0.5,0)))</f>
        <v>1</v>
      </c>
      <c r="Y155" s="80">
        <f>IF(M155="","",IF(M155&gt;M163,1,IF(M155=M163,0.5,0)))</f>
        <v>1</v>
      </c>
    </row>
    <row r="156" spans="1:25" ht="15" customHeight="1" x14ac:dyDescent="0.3">
      <c r="A156" s="1">
        <v>3</v>
      </c>
      <c r="B156" s="83" t="s">
        <v>271</v>
      </c>
      <c r="C156" s="80">
        <f>IF(ISERROR(VLOOKUP($B156,'R11'!$G$32:$I$37,3,FALSE)),IF(VLOOKUP($B156,'R11'!$H$32:$K$37,4,FALSE)="","",VLOOKUP($B156,'R11'!$H$32:$K$37,4,FALSE)),IF(VLOOKUP($B156,'R11'!$G$32:$I$37,3,FALSE)="","",VLOOKUP($B156,'R11'!$G$32:$I$37,3,FALSE)))</f>
        <v>1.5</v>
      </c>
      <c r="D156" s="80">
        <f>IF(ISERROR(VLOOKUP($B156,'R1'!$G$32:$I$37,3,FALSE)),IF(VLOOKUP($B156,'R1'!$H$32:$K$37,4,FALSE)="","",VLOOKUP($B156,'R1'!$H$32:$K$37,4,FALSE)),IF(VLOOKUP($B156,'R1'!$G$32:$I$37,3,FALSE)="","",VLOOKUP($B156,'R1'!$G$32:$I$37,3,FALSE)))</f>
        <v>1</v>
      </c>
      <c r="E156" s="80">
        <f>IF(ISERROR(VLOOKUP($B156,'R2'!$G$32:$I$37,3,FALSE)),IF(VLOOKUP($B156,'R2'!$H$32:$K$37,4,FALSE)="","",VLOOKUP($B156,'R2'!$H$32:$K$37,4,FALSE)),IF(VLOOKUP($B156,'R2'!$G$32:$I$37,3,FALSE)="","",VLOOKUP($B156,'R2'!$G$32:$I$37,3,FALSE)))</f>
        <v>1.5</v>
      </c>
      <c r="F156" s="80">
        <f>IF(ISERROR(VLOOKUP($B156,'R3'!$G$32:$I$37,3,FALSE)),IF(VLOOKUP($B156,'R3'!$H$32:$K$37,4,FALSE)="","",VLOOKUP($B156,'R3'!$H$32:$K$37,4,FALSE)),IF(VLOOKUP($B156,'R3'!$G$32:$I$37,3,FALSE)="","",VLOOKUP($B156,'R3'!$G$32:$I$37,3,FALSE)))</f>
        <v>0</v>
      </c>
      <c r="G156" s="80">
        <f>IF(ISERROR(VLOOKUP($B156,'R4'!$G$32:$I$37,3,FALSE)),IF(VLOOKUP($B156,'R4'!$H$32:$K$37,4,FALSE)="","",VLOOKUP($B156,'R4'!$H$32:$K$37,4,FALSE)),IF(VLOOKUP($B156,'R4'!$G$32:$I$37,3,FALSE)="","",VLOOKUP($B156,'R4'!$G$32:$I$37,3,FALSE)))</f>
        <v>1</v>
      </c>
      <c r="H156" s="80">
        <f>IF(ISERROR(VLOOKUP($B156,'R5'!$G$32:$I$37,3,FALSE)),IF(VLOOKUP($B156,'R5'!$H$32:$K$37,4,FALSE)="","",VLOOKUP($B156,'R5'!$H$32:$K$37,4,FALSE)),IF(VLOOKUP($B156,'R5'!$G$32:$I$37,3,FALSE)="","",VLOOKUP($B156,'R5'!$G$32:$I$37,3,FALSE)))</f>
        <v>4</v>
      </c>
      <c r="I156" s="80">
        <f>IF(ISERROR(VLOOKUP($B156,'R6'!$G$32:$I$37,3,FALSE)),IF(VLOOKUP($B156,'R6'!$H$32:$K$37,4,FALSE)="","",VLOOKUP($B156,'R6'!$H$32:$K$37,4,FALSE)),IF(VLOOKUP($B156,'R6'!$G$32:$I$37,3,FALSE)="","",VLOOKUP($B156,'R6'!$G$32:$I$37,3,FALSE)))</f>
        <v>0.5</v>
      </c>
      <c r="J156" s="80">
        <f>IF(ISERROR(VLOOKUP($B156,'R7'!$G$32:$I$37,3,FALSE)),IF(VLOOKUP($B156,'R7'!$H$32:$K$37,4,FALSE)="","",VLOOKUP($B156,'R7'!$H$32:$K$37,4,FALSE)),IF(VLOOKUP($B156,'R7'!$G$32:$I$37,3,FALSE)="","",VLOOKUP($B156,'R7'!$G$32:$I$37,3,FALSE)))</f>
        <v>0</v>
      </c>
      <c r="K156" s="80">
        <f>IF(ISERROR(VLOOKUP($B156,'R8'!$G$32:$I$37,3,FALSE)),IF(VLOOKUP($B156,'R8'!$H$32:$K$37,4,FALSE)="","",VLOOKUP($B156,'R8'!$H$32:$K$37,4,FALSE)),IF(VLOOKUP($B156,'R8'!$G$32:$I$37,3,FALSE)="","",VLOOKUP($B156,'R8'!$G$32:$I$37,3,FALSE)))</f>
        <v>0</v>
      </c>
      <c r="L156" s="80">
        <f>IF(ISERROR(VLOOKUP($B156,'R9'!$G$32:$I$37,3,FALSE)),IF(VLOOKUP($B156,'R9'!$H$32:$K$37,4,FALSE)="","",VLOOKUP($B156,'R9'!$H$32:$K$37,4,FALSE)),IF(VLOOKUP($B156,'R9'!$G$32:$I$37,3,FALSE)="","",VLOOKUP($B156,'R9'!$G$32:$I$37,3,FALSE)))</f>
        <v>2</v>
      </c>
      <c r="M156" s="80">
        <f>IF(ISERROR(VLOOKUP($B156,'R10'!$G$32:$I$37,3,FALSE)),IF(VLOOKUP($B156,'R10'!$H$32:$K$37,4,FALSE)="","",VLOOKUP($B156,'R10'!$H$32:$K$37,4,FALSE)),IF(VLOOKUP($B156,'R10'!$G$32:$I$37,3,FALSE)="","",VLOOKUP($B156,'R10'!$G$32:$I$37,3,FALSE)))</f>
        <v>1</v>
      </c>
      <c r="O156" s="80">
        <f>IF(C156="","",IF(C156&gt;C163,1,IF(C156=C163,0.5,0)))</f>
        <v>0</v>
      </c>
      <c r="P156" s="80">
        <f>IF(D156="","",IF(D156&gt;D164,1,IF(D156=D164,0.5,0)))</f>
        <v>0</v>
      </c>
      <c r="Q156" s="80">
        <f>IF(E156="","",IF(E156&gt;E154,1,IF(E156=E154,0.5,0)))</f>
        <v>0</v>
      </c>
      <c r="R156" s="80">
        <f>IF(F156="","",IF(F156&gt;F155,1,IF(F156=F155,0.5,0)))</f>
        <v>0</v>
      </c>
      <c r="S156" s="80">
        <f>IF(G156="","",IF(G156&gt;G165,1,IF(G156=G165,0.5,0)))</f>
        <v>0</v>
      </c>
      <c r="T156" s="80">
        <f>IF(H156="","",IF(H156&gt;H157,1,IF(H156=H157,0.5,0)))</f>
        <v>1</v>
      </c>
      <c r="U156" s="80">
        <f>IF(I156="","",IF(I156&gt;I158,1,IF(I156=I158,0.5,0)))</f>
        <v>0</v>
      </c>
      <c r="V156" s="80">
        <f>IF(J156="","",IF(J156&gt;J159,1,IF(J156=J159,0.5,0)))</f>
        <v>0</v>
      </c>
      <c r="W156" s="80">
        <f>IF(K156="","",IF(K156&gt;K160,1,IF(K156=K160,0.5,0)))</f>
        <v>0</v>
      </c>
      <c r="X156" s="80">
        <f>IF(L156="","",IF(L156&gt;L161,1,IF(L156=L161,0.5,0)))</f>
        <v>0.5</v>
      </c>
      <c r="Y156" s="80">
        <f>IF(M156="","",IF(M156&gt;M162,1,IF(M156=M162,0.5,0)))</f>
        <v>0</v>
      </c>
    </row>
    <row r="157" spans="1:25" ht="15" customHeight="1" x14ac:dyDescent="0.3">
      <c r="A157" s="1">
        <v>4</v>
      </c>
      <c r="B157" s="83" t="s">
        <v>82</v>
      </c>
      <c r="C157" s="80">
        <f>IF(ISERROR(VLOOKUP($B157,'R11'!$G$32:$I$37,3,FALSE)),IF(VLOOKUP($B157,'R11'!$H$32:$K$37,4,FALSE)="","",VLOOKUP($B157,'R11'!$H$32:$K$37,4,FALSE)),IF(VLOOKUP($B157,'R11'!$G$32:$I$37,3,FALSE)="","",VLOOKUP($B157,'R11'!$G$32:$I$37,3,FALSE)))</f>
        <v>3</v>
      </c>
      <c r="D157" s="80">
        <f>IF(ISERROR(VLOOKUP($B157,'R1'!$G$32:$I$37,3,FALSE)),IF(VLOOKUP($B157,'R1'!$H$32:$K$37,4,FALSE)="","",VLOOKUP($B157,'R1'!$H$32:$K$37,4,FALSE)),IF(VLOOKUP($B157,'R1'!$G$32:$I$37,3,FALSE)="","",VLOOKUP($B157,'R1'!$G$32:$I$37,3,FALSE)))</f>
        <v>3.5</v>
      </c>
      <c r="E157" s="80">
        <f>IF(ISERROR(VLOOKUP($B157,'R2'!$G$32:$I$37,3,FALSE)),IF(VLOOKUP($B157,'R2'!$H$32:$K$37,4,FALSE)="","",VLOOKUP($B157,'R2'!$H$32:$K$37,4,FALSE)),IF(VLOOKUP($B157,'R2'!$G$32:$I$37,3,FALSE)="","",VLOOKUP($B157,'R2'!$G$32:$I$37,3,FALSE)))</f>
        <v>1.5</v>
      </c>
      <c r="F157" s="80">
        <f>IF(ISERROR(VLOOKUP($B157,'R3'!$G$32:$I$37,3,FALSE)),IF(VLOOKUP($B157,'R3'!$H$32:$K$37,4,FALSE)="","",VLOOKUP($B157,'R3'!$H$32:$K$37,4,FALSE)),IF(VLOOKUP($B157,'R3'!$G$32:$I$37,3,FALSE)="","",VLOOKUP($B157,'R3'!$G$32:$I$37,3,FALSE)))</f>
        <v>4</v>
      </c>
      <c r="G157" s="80">
        <f>IF(ISERROR(VLOOKUP($B157,'R4'!$G$32:$I$37,3,FALSE)),IF(VLOOKUP($B157,'R4'!$H$32:$K$37,4,FALSE)="","",VLOOKUP($B157,'R4'!$H$32:$K$37,4,FALSE)),IF(VLOOKUP($B157,'R4'!$G$32:$I$37,3,FALSE)="","",VLOOKUP($B157,'R4'!$G$32:$I$37,3,FALSE)))</f>
        <v>0.5</v>
      </c>
      <c r="H157" s="80">
        <f>IF(ISERROR(VLOOKUP($B157,'R5'!$G$32:$I$37,3,FALSE)),IF(VLOOKUP($B157,'R5'!$H$32:$K$37,4,FALSE)="","",VLOOKUP($B157,'R5'!$H$32:$K$37,4,FALSE)),IF(VLOOKUP($B157,'R5'!$G$32:$I$37,3,FALSE)="","",VLOOKUP($B157,'R5'!$G$32:$I$37,3,FALSE)))</f>
        <v>0</v>
      </c>
      <c r="I157" s="80">
        <f>IF(ISERROR(VLOOKUP($B157,'R6'!$G$32:$I$37,3,FALSE)),IF(VLOOKUP($B157,'R6'!$H$32:$K$37,4,FALSE)="","",VLOOKUP($B157,'R6'!$H$32:$K$37,4,FALSE)),IF(VLOOKUP($B157,'R6'!$G$32:$I$37,3,FALSE)="","",VLOOKUP($B157,'R6'!$G$32:$I$37,3,FALSE)))</f>
        <v>3</v>
      </c>
      <c r="J157" s="80">
        <f>IF(ISERROR(VLOOKUP($B157,'R7'!$G$32:$I$37,3,FALSE)),IF(VLOOKUP($B157,'R7'!$H$32:$K$37,4,FALSE)="","",VLOOKUP($B157,'R7'!$H$32:$K$37,4,FALSE)),IF(VLOOKUP($B157,'R7'!$G$32:$I$37,3,FALSE)="","",VLOOKUP($B157,'R7'!$G$32:$I$37,3,FALSE)))</f>
        <v>2</v>
      </c>
      <c r="K157" s="80">
        <f>IF(ISERROR(VLOOKUP($B157,'R8'!$G$32:$I$37,3,FALSE)),IF(VLOOKUP($B157,'R8'!$H$32:$K$37,4,FALSE)="","",VLOOKUP($B157,'R8'!$H$32:$K$37,4,FALSE)),IF(VLOOKUP($B157,'R8'!$G$32:$I$37,3,FALSE)="","",VLOOKUP($B157,'R8'!$G$32:$I$37,3,FALSE)))</f>
        <v>2.5</v>
      </c>
      <c r="L157" s="80">
        <f>IF(ISERROR(VLOOKUP($B157,'R9'!$G$32:$I$37,3,FALSE)),IF(VLOOKUP($B157,'R9'!$H$32:$K$37,4,FALSE)="","",VLOOKUP($B157,'R9'!$H$32:$K$37,4,FALSE)),IF(VLOOKUP($B157,'R9'!$G$32:$I$37,3,FALSE)="","",VLOOKUP($B157,'R9'!$G$32:$I$37,3,FALSE)))</f>
        <v>2</v>
      </c>
      <c r="M157" s="80">
        <f>IF(ISERROR(VLOOKUP($B157,'R10'!$G$32:$I$37,3,FALSE)),IF(VLOOKUP($B157,'R10'!$H$32:$K$37,4,FALSE)="","",VLOOKUP($B157,'R10'!$H$32:$K$37,4,FALSE)),IF(VLOOKUP($B157,'R10'!$G$32:$I$37,3,FALSE)="","",VLOOKUP($B157,'R10'!$G$32:$I$37,3,FALSE)))</f>
        <v>1.5</v>
      </c>
      <c r="O157" s="80">
        <f>IF(C157="","",IF(C157&gt;C162,1,IF(C157=C162,0.5,0)))</f>
        <v>1</v>
      </c>
      <c r="P157" s="80">
        <f>IF(D157="","",IF(D157&gt;D163,1,IF(D157=D163,0.5,0)))</f>
        <v>1</v>
      </c>
      <c r="Q157" s="80">
        <f>IF(E157="","",IF(E157&gt;E164,1,IF(E157=E164,0.5,0)))</f>
        <v>0</v>
      </c>
      <c r="R157" s="80">
        <f>IF(F157="","",IF(F157&gt;F154,1,IF(F157=F154,0.5,0)))</f>
        <v>1</v>
      </c>
      <c r="S157" s="80">
        <f>IF(G157="","",IF(G157&gt;G155,1,IF(G157=G155,0.5,0)))</f>
        <v>0</v>
      </c>
      <c r="T157" s="80">
        <f>IF(H157="","",IF(H157&gt;H156,1,IF(H157=H156,0.5,0)))</f>
        <v>0</v>
      </c>
      <c r="U157" s="80">
        <f>IF(I157="","",IF(I157&gt;I165,1,IF(I157=I165,0.5,0)))</f>
        <v>1</v>
      </c>
      <c r="V157" s="80">
        <f>IF(J157="","",IF(J157&gt;J158,1,IF(J157=J158,0.5,0)))</f>
        <v>0.5</v>
      </c>
      <c r="W157" s="80">
        <f>IF(K157="","",IF(K157&gt;K159,1,IF(K157=K159,0.5,0)))</f>
        <v>1</v>
      </c>
      <c r="X157" s="80">
        <f>IF(L157="","",IF(L157&gt;L160,1,IF(L157=L160,0.5,0)))</f>
        <v>0.5</v>
      </c>
      <c r="Y157" s="80">
        <f>IF(M157="","",IF(M157&gt;M161,1,IF(M157=M161,0.5,0)))</f>
        <v>0</v>
      </c>
    </row>
    <row r="158" spans="1:25" ht="15" customHeight="1" x14ac:dyDescent="0.3">
      <c r="A158" s="1">
        <v>5</v>
      </c>
      <c r="B158" s="83" t="s">
        <v>272</v>
      </c>
      <c r="C158" s="80">
        <f>IF(ISERROR(VLOOKUP($B158,'R11'!$G$32:$I$37,3,FALSE)),IF(VLOOKUP($B158,'R11'!$H$32:$K$37,4,FALSE)="","",VLOOKUP($B158,'R11'!$H$32:$K$37,4,FALSE)),IF(VLOOKUP($B158,'R11'!$G$32:$I$37,3,FALSE)="","",VLOOKUP($B158,'R11'!$G$32:$I$37,3,FALSE)))</f>
        <v>2</v>
      </c>
      <c r="D158" s="80">
        <f>IF(ISERROR(VLOOKUP($B158,'R1'!$G$32:$I$37,3,FALSE)),IF(VLOOKUP($B158,'R1'!$H$32:$K$37,4,FALSE)="","",VLOOKUP($B158,'R1'!$H$32:$K$37,4,FALSE)),IF(VLOOKUP($B158,'R1'!$G$32:$I$37,3,FALSE)="","",VLOOKUP($B158,'R1'!$G$32:$I$37,3,FALSE)))</f>
        <v>3</v>
      </c>
      <c r="E158" s="80">
        <f>IF(ISERROR(VLOOKUP($B158,'R2'!$G$32:$I$37,3,FALSE)),IF(VLOOKUP($B158,'R2'!$H$32:$K$37,4,FALSE)="","",VLOOKUP($B158,'R2'!$H$32:$K$37,4,FALSE)),IF(VLOOKUP($B158,'R2'!$G$32:$I$37,3,FALSE)="","",VLOOKUP($B158,'R2'!$G$32:$I$37,3,FALSE)))</f>
        <v>3</v>
      </c>
      <c r="F158" s="80">
        <f>IF(ISERROR(VLOOKUP($B158,'R3'!$G$32:$I$37,3,FALSE)),IF(VLOOKUP($B158,'R3'!$H$32:$K$37,4,FALSE)="","",VLOOKUP($B158,'R3'!$H$32:$K$37,4,FALSE)),IF(VLOOKUP($B158,'R3'!$G$32:$I$37,3,FALSE)="","",VLOOKUP($B158,'R3'!$G$32:$I$37,3,FALSE)))</f>
        <v>2.5</v>
      </c>
      <c r="G158" s="80">
        <f>IF(ISERROR(VLOOKUP($B158,'R4'!$G$32:$I$37,3,FALSE)),IF(VLOOKUP($B158,'R4'!$H$32:$K$37,4,FALSE)="","",VLOOKUP($B158,'R4'!$H$32:$K$37,4,FALSE)),IF(VLOOKUP($B158,'R4'!$G$32:$I$37,3,FALSE)="","",VLOOKUP($B158,'R4'!$G$32:$I$37,3,FALSE)))</f>
        <v>3</v>
      </c>
      <c r="H158" s="80">
        <f>IF(ISERROR(VLOOKUP($B158,'R5'!$G$32:$I$37,3,FALSE)),IF(VLOOKUP($B158,'R5'!$H$32:$K$37,4,FALSE)="","",VLOOKUP($B158,'R5'!$H$32:$K$37,4,FALSE)),IF(VLOOKUP($B158,'R5'!$G$32:$I$37,3,FALSE)="","",VLOOKUP($B158,'R5'!$G$32:$I$37,3,FALSE)))</f>
        <v>1.5</v>
      </c>
      <c r="I158" s="80">
        <f>IF(ISERROR(VLOOKUP($B158,'R6'!$G$32:$I$37,3,FALSE)),IF(VLOOKUP($B158,'R6'!$H$32:$K$37,4,FALSE)="","",VLOOKUP($B158,'R6'!$H$32:$K$37,4,FALSE)),IF(VLOOKUP($B158,'R6'!$G$32:$I$37,3,FALSE)="","",VLOOKUP($B158,'R6'!$G$32:$I$37,3,FALSE)))</f>
        <v>3.5</v>
      </c>
      <c r="J158" s="80">
        <f>IF(ISERROR(VLOOKUP($B158,'R7'!$G$32:$I$37,3,FALSE)),IF(VLOOKUP($B158,'R7'!$H$32:$K$37,4,FALSE)="","",VLOOKUP($B158,'R7'!$H$32:$K$37,4,FALSE)),IF(VLOOKUP($B158,'R7'!$G$32:$I$37,3,FALSE)="","",VLOOKUP($B158,'R7'!$G$32:$I$37,3,FALSE)))</f>
        <v>2</v>
      </c>
      <c r="K158" s="80">
        <f>IF(ISERROR(VLOOKUP($B158,'R8'!$G$32:$I$37,3,FALSE)),IF(VLOOKUP($B158,'R8'!$H$32:$K$37,4,FALSE)="","",VLOOKUP($B158,'R8'!$H$32:$K$37,4,FALSE)),IF(VLOOKUP($B158,'R8'!$G$32:$I$37,3,FALSE)="","",VLOOKUP($B158,'R8'!$G$32:$I$37,3,FALSE)))</f>
        <v>3</v>
      </c>
      <c r="L158" s="80">
        <f>IF(ISERROR(VLOOKUP($B158,'R9'!$G$32:$I$37,3,FALSE)),IF(VLOOKUP($B158,'R9'!$H$32:$K$37,4,FALSE)="","",VLOOKUP($B158,'R9'!$H$32:$K$37,4,FALSE)),IF(VLOOKUP($B158,'R9'!$G$32:$I$37,3,FALSE)="","",VLOOKUP($B158,'R9'!$G$32:$I$37,3,FALSE)))</f>
        <v>3</v>
      </c>
      <c r="M158" s="80">
        <f>IF(ISERROR(VLOOKUP($B158,'R10'!$G$32:$I$37,3,FALSE)),IF(VLOOKUP($B158,'R10'!$H$32:$K$37,4,FALSE)="","",VLOOKUP($B158,'R10'!$H$32:$K$37,4,FALSE)),IF(VLOOKUP($B158,'R10'!$G$32:$I$37,3,FALSE)="","",VLOOKUP($B158,'R10'!$G$32:$I$37,3,FALSE)))</f>
        <v>0.5</v>
      </c>
      <c r="O158" s="80">
        <f>IF(C158="","",IF(C158&gt;C161,1,IF(C158=C161,0.5,0)))</f>
        <v>0.5</v>
      </c>
      <c r="P158" s="80">
        <f>IF(D158="","",IF(D158&gt;D162,1,IF(D158=D162,0.5,0)))</f>
        <v>1</v>
      </c>
      <c r="Q158" s="80">
        <f>IF(E158="","",IF(E158&gt;E163,1,IF(E158=E163,0.5,0)))</f>
        <v>1</v>
      </c>
      <c r="R158" s="80">
        <f>IF(F158="","",IF(F158&gt;F164,1,IF(F158=F164,0.5,0)))</f>
        <v>1</v>
      </c>
      <c r="S158" s="80">
        <f>IF(G158="","",IF(G158&gt;G154,1,IF(G158=G154,0.5,0)))</f>
        <v>1</v>
      </c>
      <c r="T158" s="80">
        <f>IF(H158="","",IF(H158&gt;H155,1,IF(H158=H155,0.5,0)))</f>
        <v>0</v>
      </c>
      <c r="U158" s="80">
        <f>IF(I158="","",IF(I158&gt;I156,1,IF(I158=I156,0.5,0)))</f>
        <v>1</v>
      </c>
      <c r="V158" s="80">
        <f>IF(J158="","",IF(J158&gt;J157,1,IF(J158=J157,0.5,0)))</f>
        <v>0.5</v>
      </c>
      <c r="W158" s="80">
        <f>IF(K158="","",IF(K158&gt;K165,1,IF(K158=K165,0.5,0)))</f>
        <v>1</v>
      </c>
      <c r="X158" s="80">
        <f>IF(L158="","",IF(L158&gt;L159,1,IF(L158=L159,0.5,0)))</f>
        <v>1</v>
      </c>
      <c r="Y158" s="80">
        <f>IF(M158="","",IF(M158&gt;M160,1,IF(M158=M160,0.5,0)))</f>
        <v>0</v>
      </c>
    </row>
    <row r="159" spans="1:25" ht="15" customHeight="1" x14ac:dyDescent="0.3">
      <c r="A159" s="1">
        <v>6</v>
      </c>
      <c r="B159" s="92" t="s">
        <v>273</v>
      </c>
      <c r="C159" s="80">
        <f>IF(ISERROR(VLOOKUP($B159,'R11'!$G$32:$I$37,3,FALSE)),IF(VLOOKUP($B159,'R11'!$H$32:$K$37,4,FALSE)="","",VLOOKUP($B159,'R11'!$H$32:$K$37,4,FALSE)),IF(VLOOKUP($B159,'R11'!$G$32:$I$37,3,FALSE)="","",VLOOKUP($B159,'R11'!$G$32:$I$37,3,FALSE)))</f>
        <v>3.5</v>
      </c>
      <c r="D159" s="80">
        <f>IF(ISERROR(VLOOKUP($B159,'R1'!$G$32:$I$37,3,FALSE)),IF(VLOOKUP($B159,'R1'!$H$32:$K$37,4,FALSE)="","",VLOOKUP($B159,'R1'!$H$32:$K$37,4,FALSE)),IF(VLOOKUP($B159,'R1'!$G$32:$I$37,3,FALSE)="","",VLOOKUP($B159,'R1'!$G$32:$I$37,3,FALSE)))</f>
        <v>3</v>
      </c>
      <c r="E159" s="80">
        <f>IF(ISERROR(VLOOKUP($B159,'R2'!$G$32:$I$37,3,FALSE)),IF(VLOOKUP($B159,'R2'!$H$32:$K$37,4,FALSE)="","",VLOOKUP($B159,'R2'!$H$32:$K$37,4,FALSE)),IF(VLOOKUP($B159,'R2'!$G$32:$I$37,3,FALSE)="","",VLOOKUP($B159,'R2'!$G$32:$I$37,3,FALSE)))</f>
        <v>2.5</v>
      </c>
      <c r="F159" s="80">
        <f>IF(ISERROR(VLOOKUP($B159,'R3'!$G$32:$I$37,3,FALSE)),IF(VLOOKUP($B159,'R3'!$H$32:$K$37,4,FALSE)="","",VLOOKUP($B159,'R3'!$H$32:$K$37,4,FALSE)),IF(VLOOKUP($B159,'R3'!$G$32:$I$37,3,FALSE)="","",VLOOKUP($B159,'R3'!$G$32:$I$37,3,FALSE)))</f>
        <v>2.5</v>
      </c>
      <c r="G159" s="80">
        <f>IF(ISERROR(VLOOKUP($B159,'R4'!$G$32:$I$37,3,FALSE)),IF(VLOOKUP($B159,'R4'!$H$32:$K$37,4,FALSE)="","",VLOOKUP($B159,'R4'!$H$32:$K$37,4,FALSE)),IF(VLOOKUP($B159,'R4'!$G$32:$I$37,3,FALSE)="","",VLOOKUP($B159,'R4'!$G$32:$I$37,3,FALSE)))</f>
        <v>3</v>
      </c>
      <c r="H159" s="80">
        <f>IF(ISERROR(VLOOKUP($B159,'R5'!$G$32:$I$37,3,FALSE)),IF(VLOOKUP($B159,'R5'!$H$32:$K$37,4,FALSE)="","",VLOOKUP($B159,'R5'!$H$32:$K$37,4,FALSE)),IF(VLOOKUP($B159,'R5'!$G$32:$I$37,3,FALSE)="","",VLOOKUP($B159,'R5'!$G$32:$I$37,3,FALSE)))</f>
        <v>2.5</v>
      </c>
      <c r="I159" s="80">
        <f>IF(ISERROR(VLOOKUP($B159,'R6'!$G$32:$I$37,3,FALSE)),IF(VLOOKUP($B159,'R6'!$H$32:$K$37,4,FALSE)="","",VLOOKUP($B159,'R6'!$H$32:$K$37,4,FALSE)),IF(VLOOKUP($B159,'R6'!$G$32:$I$37,3,FALSE)="","",VLOOKUP($B159,'R6'!$G$32:$I$37,3,FALSE)))</f>
        <v>1.5</v>
      </c>
      <c r="J159" s="80">
        <f>IF(ISERROR(VLOOKUP($B159,'R7'!$G$32:$I$37,3,FALSE)),IF(VLOOKUP($B159,'R7'!$H$32:$K$37,4,FALSE)="","",VLOOKUP($B159,'R7'!$H$32:$K$37,4,FALSE)),IF(VLOOKUP($B159,'R7'!$G$32:$I$37,3,FALSE)="","",VLOOKUP($B159,'R7'!$G$32:$I$37,3,FALSE)))</f>
        <v>4</v>
      </c>
      <c r="K159" s="80">
        <f>IF(ISERROR(VLOOKUP($B159,'R8'!$G$32:$I$37,3,FALSE)),IF(VLOOKUP($B159,'R8'!$H$32:$K$37,4,FALSE)="","",VLOOKUP($B159,'R8'!$H$32:$K$37,4,FALSE)),IF(VLOOKUP($B159,'R8'!$G$32:$I$37,3,FALSE)="","",VLOOKUP($B159,'R8'!$G$32:$I$37,3,FALSE)))</f>
        <v>1.5</v>
      </c>
      <c r="L159" s="80">
        <f>IF(ISERROR(VLOOKUP($B159,'R9'!$G$32:$I$37,3,FALSE)),IF(VLOOKUP($B159,'R9'!$H$32:$K$37,4,FALSE)="","",VLOOKUP($B159,'R9'!$H$32:$K$37,4,FALSE)),IF(VLOOKUP($B159,'R9'!$G$32:$I$37,3,FALSE)="","",VLOOKUP($B159,'R9'!$G$32:$I$37,3,FALSE)))</f>
        <v>1</v>
      </c>
      <c r="M159" s="80">
        <f>IF(ISERROR(VLOOKUP($B159,'R10'!$G$32:$I$37,3,FALSE)),IF(VLOOKUP($B159,'R10'!$H$32:$K$37,4,FALSE)="","",VLOOKUP($B159,'R10'!$H$32:$K$37,4,FALSE)),IF(VLOOKUP($B159,'R10'!$G$32:$I$37,3,FALSE)="","",VLOOKUP($B159,'R10'!$G$32:$I$37,3,FALSE)))</f>
        <v>4</v>
      </c>
      <c r="O159" s="80">
        <f>IF(C159="","",IF(C159&gt;C160,1,IF(C159=C160,0.5,0)))</f>
        <v>1</v>
      </c>
      <c r="P159" s="80">
        <f>IF(D159="","",IF(D159&gt;D161,1,IF(D159=D161,0.5,0)))</f>
        <v>1</v>
      </c>
      <c r="Q159" s="80">
        <f>IF(E159="","",IF(E159&gt;E162,1,IF(E159=E162,0.5,0)))</f>
        <v>1</v>
      </c>
      <c r="R159" s="80">
        <f>IF(F159="","",IF(F159&gt;F163,1,IF(F159=F163,0.5,0)))</f>
        <v>1</v>
      </c>
      <c r="S159" s="80">
        <f>IF(G159="","",IF(G159&gt;G164,1,IF(G159=G164,0.5,0)))</f>
        <v>1</v>
      </c>
      <c r="T159" s="80">
        <f>IF(H159="","",IF(H159&gt;H154,1,IF(H159=H154,0.5,0)))</f>
        <v>1</v>
      </c>
      <c r="U159" s="80">
        <f>IF(I159="","",IF(I159&gt;I155,1,IF(I159=I155,0.5,0)))</f>
        <v>0</v>
      </c>
      <c r="V159" s="80">
        <f>IF(J159="","",IF(J159&gt;J156,1,IF(J159=J156,0.5,0)))</f>
        <v>1</v>
      </c>
      <c r="W159" s="80">
        <f>IF(K159="","",IF(K159&gt;K157,1,IF(K159=K157,0.5,0)))</f>
        <v>0</v>
      </c>
      <c r="X159" s="80">
        <f>IF(L159="","",IF(L159&gt;L158,1,IF(L159=L158,0.5,0)))</f>
        <v>0</v>
      </c>
      <c r="Y159" s="80">
        <f>IF(M159="","",IF(M159&gt;M165,1,IF(M159=M165,0.5,0)))</f>
        <v>1</v>
      </c>
    </row>
    <row r="160" spans="1:25" ht="15" customHeight="1" x14ac:dyDescent="0.3">
      <c r="A160" s="1">
        <v>7</v>
      </c>
      <c r="B160" s="92" t="s">
        <v>274</v>
      </c>
      <c r="C160" s="80">
        <f>IF(ISERROR(VLOOKUP($B160,'R11'!$G$32:$I$37,3,FALSE)),IF(VLOOKUP($B160,'R11'!$H$32:$K$37,4,FALSE)="","",VLOOKUP($B160,'R11'!$H$32:$K$37,4,FALSE)),IF(VLOOKUP($B160,'R11'!$G$32:$I$37,3,FALSE)="","",VLOOKUP($B160,'R11'!$G$32:$I$37,3,FALSE)))</f>
        <v>0.5</v>
      </c>
      <c r="D160" s="80">
        <f>IF(ISERROR(VLOOKUP($B160,'R1'!$G$32:$I$37,3,FALSE)),IF(VLOOKUP($B160,'R1'!$H$32:$K$37,4,FALSE)="","",VLOOKUP($B160,'R1'!$H$32:$K$37,4,FALSE)),IF(VLOOKUP($B160,'R1'!$G$32:$I$37,3,FALSE)="","",VLOOKUP($B160,'R1'!$G$32:$I$37,3,FALSE)))</f>
        <v>3</v>
      </c>
      <c r="E160" s="80">
        <f>IF(ISERROR(VLOOKUP($B160,'R2'!$G$32:$I$37,3,FALSE)),IF(VLOOKUP($B160,'R2'!$H$32:$K$37,4,FALSE)="","",VLOOKUP($B160,'R2'!$H$32:$K$37,4,FALSE)),IF(VLOOKUP($B160,'R2'!$G$32:$I$37,3,FALSE)="","",VLOOKUP($B160,'R2'!$G$32:$I$37,3,FALSE)))</f>
        <v>1.5</v>
      </c>
      <c r="F160" s="80">
        <f>IF(ISERROR(VLOOKUP($B160,'R3'!$G$32:$I$37,3,FALSE)),IF(VLOOKUP($B160,'R3'!$H$32:$K$37,4,FALSE)="","",VLOOKUP($B160,'R3'!$H$32:$K$37,4,FALSE)),IF(VLOOKUP($B160,'R3'!$G$32:$I$37,3,FALSE)="","",VLOOKUP($B160,'R3'!$G$32:$I$37,3,FALSE)))</f>
        <v>2.5</v>
      </c>
      <c r="G160" s="80">
        <f>IF(ISERROR(VLOOKUP($B160,'R4'!$G$32:$I$37,3,FALSE)),IF(VLOOKUP($B160,'R4'!$H$32:$K$37,4,FALSE)="","",VLOOKUP($B160,'R4'!$H$32:$K$37,4,FALSE)),IF(VLOOKUP($B160,'R4'!$G$32:$I$37,3,FALSE)="","",VLOOKUP($B160,'R4'!$G$32:$I$37,3,FALSE)))</f>
        <v>2</v>
      </c>
      <c r="H160" s="80">
        <f>IF(ISERROR(VLOOKUP($B160,'R5'!$G$32:$I$37,3,FALSE)),IF(VLOOKUP($B160,'R5'!$H$32:$K$37,4,FALSE)="","",VLOOKUP($B160,'R5'!$H$32:$K$37,4,FALSE)),IF(VLOOKUP($B160,'R5'!$G$32:$I$37,3,FALSE)="","",VLOOKUP($B160,'R5'!$G$32:$I$37,3,FALSE)))</f>
        <v>2</v>
      </c>
      <c r="I160" s="80">
        <f>IF(ISERROR(VLOOKUP($B160,'R6'!$G$32:$I$37,3,FALSE)),IF(VLOOKUP($B160,'R6'!$H$32:$K$37,4,FALSE)="","",VLOOKUP($B160,'R6'!$H$32:$K$37,4,FALSE)),IF(VLOOKUP($B160,'R6'!$G$32:$I$37,3,FALSE)="","",VLOOKUP($B160,'R6'!$G$32:$I$37,3,FALSE)))</f>
        <v>3.5</v>
      </c>
      <c r="J160" s="80">
        <f>IF(ISERROR(VLOOKUP($B160,'R7'!$G$32:$I$37,3,FALSE)),IF(VLOOKUP($B160,'R7'!$H$32:$K$37,4,FALSE)="","",VLOOKUP($B160,'R7'!$H$32:$K$37,4,FALSE)),IF(VLOOKUP($B160,'R7'!$G$32:$I$37,3,FALSE)="","",VLOOKUP($B160,'R7'!$G$32:$I$37,3,FALSE)))</f>
        <v>2</v>
      </c>
      <c r="K160" s="80">
        <f>IF(ISERROR(VLOOKUP($B160,'R8'!$G$32:$I$37,3,FALSE)),IF(VLOOKUP($B160,'R8'!$H$32:$K$37,4,FALSE)="","",VLOOKUP($B160,'R8'!$H$32:$K$37,4,FALSE)),IF(VLOOKUP($B160,'R8'!$G$32:$I$37,3,FALSE)="","",VLOOKUP($B160,'R8'!$G$32:$I$37,3,FALSE)))</f>
        <v>4</v>
      </c>
      <c r="L160" s="80">
        <f>IF(ISERROR(VLOOKUP($B160,'R9'!$G$32:$I$37,3,FALSE)),IF(VLOOKUP($B160,'R9'!$H$32:$K$37,4,FALSE)="","",VLOOKUP($B160,'R9'!$H$32:$K$37,4,FALSE)),IF(VLOOKUP($B160,'R9'!$G$32:$I$37,3,FALSE)="","",VLOOKUP($B160,'R9'!$G$32:$I$37,3,FALSE)))</f>
        <v>2</v>
      </c>
      <c r="M160" s="80">
        <f>IF(ISERROR(VLOOKUP($B160,'R10'!$G$32:$I$37,3,FALSE)),IF(VLOOKUP($B160,'R10'!$H$32:$K$37,4,FALSE)="","",VLOOKUP($B160,'R10'!$H$32:$K$37,4,FALSE)),IF(VLOOKUP($B160,'R10'!$G$32:$I$37,3,FALSE)="","",VLOOKUP($B160,'R10'!$G$32:$I$37,3,FALSE)))</f>
        <v>3.5</v>
      </c>
      <c r="O160" s="80">
        <f>IF(C160="","",IF(C160&gt;C159,1,IF(C160=C159,0.5,0)))</f>
        <v>0</v>
      </c>
      <c r="P160" s="80">
        <f>IF(D160="","",IF(D160&gt;D165,1,IF(D160=D165,0.5,0)))</f>
        <v>1</v>
      </c>
      <c r="Q160" s="80">
        <f>IF(E160="","",IF(E160&gt;E161,1,IF(E160=E161,0.5,0)))</f>
        <v>0</v>
      </c>
      <c r="R160" s="80">
        <f>IF(F160="","",IF(F160&gt;F162,1,IF(F160=F162,0.5,0)))</f>
        <v>1</v>
      </c>
      <c r="S160" s="80">
        <f>IF(G160="","",IF(G160&gt;G163,1,IF(G160=G163,0.5,0)))</f>
        <v>0.5</v>
      </c>
      <c r="T160" s="80">
        <f>IF(H160="","",IF(H160&gt;H164,1,IF(H160=H164,0.5,0)))</f>
        <v>0.5</v>
      </c>
      <c r="U160" s="80">
        <f>IF(I160="","",IF(I160&gt;I154,1,IF(I160=I154,0.5,0)))</f>
        <v>1</v>
      </c>
      <c r="V160" s="80">
        <f>IF(J160="","",IF(J160&gt;J155,1,IF(J160=J155,0.5,0)))</f>
        <v>0.5</v>
      </c>
      <c r="W160" s="80">
        <f>IF(K160="","",IF(K160&gt;K156,1,IF(K160=K156,0.5,0)))</f>
        <v>1</v>
      </c>
      <c r="X160" s="80">
        <f>IF(L160="","",IF(L160&gt;L157,1,IF(L160=L157,0.5,0)))</f>
        <v>0.5</v>
      </c>
      <c r="Y160" s="80">
        <f>IF(M160="","",IF(M160&gt;M158,1,IF(M160=M158,0.5,0)))</f>
        <v>1</v>
      </c>
    </row>
    <row r="161" spans="1:28" ht="15" customHeight="1" x14ac:dyDescent="0.3">
      <c r="A161" s="1">
        <v>8</v>
      </c>
      <c r="B161" s="83" t="s">
        <v>275</v>
      </c>
      <c r="C161" s="80">
        <f>IF(ISERROR(VLOOKUP($B161,'R11'!$G$32:$I$37,3,FALSE)),IF(VLOOKUP($B161,'R11'!$H$32:$K$37,4,FALSE)="","",VLOOKUP($B161,'R11'!$H$32:$K$37,4,FALSE)),IF(VLOOKUP($B161,'R11'!$G$32:$I$37,3,FALSE)="","",VLOOKUP($B161,'R11'!$G$32:$I$37,3,FALSE)))</f>
        <v>2</v>
      </c>
      <c r="D161" s="80">
        <f>IF(ISERROR(VLOOKUP($B161,'R1'!$G$32:$I$37,3,FALSE)),IF(VLOOKUP($B161,'R1'!$H$32:$K$37,4,FALSE)="","",VLOOKUP($B161,'R1'!$H$32:$K$37,4,FALSE)),IF(VLOOKUP($B161,'R1'!$G$32:$I$37,3,FALSE)="","",VLOOKUP($B161,'R1'!$G$32:$I$37,3,FALSE)))</f>
        <v>1</v>
      </c>
      <c r="E161" s="80">
        <f>IF(ISERROR(VLOOKUP($B161,'R2'!$G$32:$I$37,3,FALSE)),IF(VLOOKUP($B161,'R2'!$H$32:$K$37,4,FALSE)="","",VLOOKUP($B161,'R2'!$H$32:$K$37,4,FALSE)),IF(VLOOKUP($B161,'R2'!$G$32:$I$37,3,FALSE)="","",VLOOKUP($B161,'R2'!$G$32:$I$37,3,FALSE)))</f>
        <v>2.5</v>
      </c>
      <c r="F161" s="80">
        <f>IF(ISERROR(VLOOKUP($B161,'R3'!$G$32:$I$37,3,FALSE)),IF(VLOOKUP($B161,'R3'!$H$32:$K$37,4,FALSE)="","",VLOOKUP($B161,'R3'!$H$32:$K$37,4,FALSE)),IF(VLOOKUP($B161,'R3'!$G$32:$I$37,3,FALSE)="","",VLOOKUP($B161,'R3'!$G$32:$I$37,3,FALSE)))</f>
        <v>1.5</v>
      </c>
      <c r="G161" s="80">
        <f>IF(ISERROR(VLOOKUP($B161,'R4'!$G$32:$I$37,3,FALSE)),IF(VLOOKUP($B161,'R4'!$H$32:$K$37,4,FALSE)="","",VLOOKUP($B161,'R4'!$H$32:$K$37,4,FALSE)),IF(VLOOKUP($B161,'R4'!$G$32:$I$37,3,FALSE)="","",VLOOKUP($B161,'R4'!$G$32:$I$37,3,FALSE)))</f>
        <v>1.5</v>
      </c>
      <c r="H161" s="80">
        <f>IF(ISERROR(VLOOKUP($B161,'R5'!$G$32:$I$37,3,FALSE)),IF(VLOOKUP($B161,'R5'!$H$32:$K$37,4,FALSE)="","",VLOOKUP($B161,'R5'!$H$32:$K$37,4,FALSE)),IF(VLOOKUP($B161,'R5'!$G$32:$I$37,3,FALSE)="","",VLOOKUP($B161,'R5'!$G$32:$I$37,3,FALSE)))</f>
        <v>2.5</v>
      </c>
      <c r="I161" s="80">
        <f>IF(ISERROR(VLOOKUP($B161,'R6'!$G$32:$I$37,3,FALSE)),IF(VLOOKUP($B161,'R6'!$H$32:$K$37,4,FALSE)="","",VLOOKUP($B161,'R6'!$H$32:$K$37,4,FALSE)),IF(VLOOKUP($B161,'R6'!$G$32:$I$37,3,FALSE)="","",VLOOKUP($B161,'R6'!$G$32:$I$37,3,FALSE)))</f>
        <v>3</v>
      </c>
      <c r="J161" s="80">
        <f>IF(ISERROR(VLOOKUP($B161,'R7'!$G$32:$I$37,3,FALSE)),IF(VLOOKUP($B161,'R7'!$H$32:$K$37,4,FALSE)="","",VLOOKUP($B161,'R7'!$H$32:$K$37,4,FALSE)),IF(VLOOKUP($B161,'R7'!$G$32:$I$37,3,FALSE)="","",VLOOKUP($B161,'R7'!$G$32:$I$37,3,FALSE)))</f>
        <v>1.5</v>
      </c>
      <c r="K161" s="80">
        <f>IF(ISERROR(VLOOKUP($B161,'R8'!$G$32:$I$37,3,FALSE)),IF(VLOOKUP($B161,'R8'!$H$32:$K$37,4,FALSE)="","",VLOOKUP($B161,'R8'!$H$32:$K$37,4,FALSE)),IF(VLOOKUP($B161,'R8'!$G$32:$I$37,3,FALSE)="","",VLOOKUP($B161,'R8'!$G$32:$I$37,3,FALSE)))</f>
        <v>0</v>
      </c>
      <c r="L161" s="80">
        <f>IF(ISERROR(VLOOKUP($B161,'R9'!$G$32:$I$37,3,FALSE)),IF(VLOOKUP($B161,'R9'!$H$32:$K$37,4,FALSE)="","",VLOOKUP($B161,'R9'!$H$32:$K$37,4,FALSE)),IF(VLOOKUP($B161,'R9'!$G$32:$I$37,3,FALSE)="","",VLOOKUP($B161,'R9'!$G$32:$I$37,3,FALSE)))</f>
        <v>2</v>
      </c>
      <c r="M161" s="80">
        <f>IF(ISERROR(VLOOKUP($B161,'R10'!$G$32:$I$37,3,FALSE)),IF(VLOOKUP($B161,'R10'!$H$32:$K$37,4,FALSE)="","",VLOOKUP($B161,'R10'!$H$32:$K$37,4,FALSE)),IF(VLOOKUP($B161,'R10'!$G$32:$I$37,3,FALSE)="","",VLOOKUP($B161,'R10'!$G$32:$I$37,3,FALSE)))</f>
        <v>2.5</v>
      </c>
      <c r="O161" s="80">
        <f>IF(C161="","",IF(C161&gt;C158,1,IF(C161=C158,0.5,0)))</f>
        <v>0.5</v>
      </c>
      <c r="P161" s="80">
        <f>IF(D161="","",IF(D161&gt;D159,1,IF(D161=D159,0.5,0)))</f>
        <v>0</v>
      </c>
      <c r="Q161" s="80">
        <f>IF(E161="","",IF(E161&gt;E160,1,IF(E161=E160,0.5,0)))</f>
        <v>1</v>
      </c>
      <c r="R161" s="80">
        <f>IF(F161="","",IF(F161&gt;F165,1,IF(F161=F165,0.5,0)))</f>
        <v>0</v>
      </c>
      <c r="S161" s="80">
        <f>IF(G161="","",IF(G161&gt;G162,1,IF(G161=G162,0.5,0)))</f>
        <v>0</v>
      </c>
      <c r="T161" s="80">
        <f>IF(H161="","",IF(H161&gt;H163,1,IF(H161=H163,0.5,0)))</f>
        <v>1</v>
      </c>
      <c r="U161" s="80">
        <f>IF(I161="","",IF(I161&gt;I164,1,IF(I161=I164,0.5,0)))</f>
        <v>1</v>
      </c>
      <c r="V161" s="80">
        <f>IF(J161="","",IF(J161&gt;J154,1,IF(J161=J154,0.5,0)))</f>
        <v>0</v>
      </c>
      <c r="W161" s="80">
        <f>IF(K161="","",IF(K161&gt;K155,1,IF(K161=K155,0.5,0)))</f>
        <v>0</v>
      </c>
      <c r="X161" s="80">
        <f>IF(L161="","",IF(L161&gt;L156,1,IF(L161=L156,0.5,0)))</f>
        <v>0.5</v>
      </c>
      <c r="Y161" s="80">
        <f>IF(M161="","",IF(M161&gt;M157,1,IF(M161=M157,0.5,0)))</f>
        <v>1</v>
      </c>
    </row>
    <row r="162" spans="1:28" ht="15" customHeight="1" x14ac:dyDescent="0.3">
      <c r="A162" s="1">
        <v>9</v>
      </c>
      <c r="B162" s="83" t="s">
        <v>276</v>
      </c>
      <c r="C162" s="80">
        <f>IF(ISERROR(VLOOKUP($B162,'R11'!$G$32:$I$37,3,FALSE)),IF(VLOOKUP($B162,'R11'!$H$32:$K$37,4,FALSE)="","",VLOOKUP($B162,'R11'!$H$32:$K$37,4,FALSE)),IF(VLOOKUP($B162,'R11'!$G$32:$I$37,3,FALSE)="","",VLOOKUP($B162,'R11'!$G$32:$I$37,3,FALSE)))</f>
        <v>1</v>
      </c>
      <c r="D162" s="80">
        <f>IF(ISERROR(VLOOKUP($B162,'R1'!$G$32:$I$37,3,FALSE)),IF(VLOOKUP($B162,'R1'!$H$32:$K$37,4,FALSE)="","",VLOOKUP($B162,'R1'!$H$32:$K$37,4,FALSE)),IF(VLOOKUP($B162,'R1'!$G$32:$I$37,3,FALSE)="","",VLOOKUP($B162,'R1'!$G$32:$I$37,3,FALSE)))</f>
        <v>1</v>
      </c>
      <c r="E162" s="80">
        <f>IF(ISERROR(VLOOKUP($B162,'R2'!$G$32:$I$37,3,FALSE)),IF(VLOOKUP($B162,'R2'!$H$32:$K$37,4,FALSE)="","",VLOOKUP($B162,'R2'!$H$32:$K$37,4,FALSE)),IF(VLOOKUP($B162,'R2'!$G$32:$I$37,3,FALSE)="","",VLOOKUP($B162,'R2'!$G$32:$I$37,3,FALSE)))</f>
        <v>1.5</v>
      </c>
      <c r="F162" s="80">
        <f>IF(ISERROR(VLOOKUP($B162,'R3'!$G$32:$I$37,3,FALSE)),IF(VLOOKUP($B162,'R3'!$H$32:$K$37,4,FALSE)="","",VLOOKUP($B162,'R3'!$H$32:$K$37,4,FALSE)),IF(VLOOKUP($B162,'R3'!$G$32:$I$37,3,FALSE)="","",VLOOKUP($B162,'R3'!$G$32:$I$37,3,FALSE)))</f>
        <v>1.5</v>
      </c>
      <c r="G162" s="80">
        <f>IF(ISERROR(VLOOKUP($B162,'R4'!$G$32:$I$37,3,FALSE)),IF(VLOOKUP($B162,'R4'!$H$32:$K$37,4,FALSE)="","",VLOOKUP($B162,'R4'!$H$32:$K$37,4,FALSE)),IF(VLOOKUP($B162,'R4'!$G$32:$I$37,3,FALSE)="","",VLOOKUP($B162,'R4'!$G$32:$I$37,3,FALSE)))</f>
        <v>2.5</v>
      </c>
      <c r="H162" s="80">
        <f>IF(ISERROR(VLOOKUP($B162,'R5'!$G$32:$I$37,3,FALSE)),IF(VLOOKUP($B162,'R5'!$H$32:$K$37,4,FALSE)="","",VLOOKUP($B162,'R5'!$H$32:$K$37,4,FALSE)),IF(VLOOKUP($B162,'R5'!$G$32:$I$37,3,FALSE)="","",VLOOKUP($B162,'R5'!$G$32:$I$37,3,FALSE)))</f>
        <v>2</v>
      </c>
      <c r="I162" s="80">
        <f>IF(ISERROR(VLOOKUP($B162,'R6'!$G$32:$I$37,3,FALSE)),IF(VLOOKUP($B162,'R6'!$H$32:$K$37,4,FALSE)="","",VLOOKUP($B162,'R6'!$H$32:$K$37,4,FALSE)),IF(VLOOKUP($B162,'R6'!$G$32:$I$37,3,FALSE)="","",VLOOKUP($B162,'R6'!$G$32:$I$37,3,FALSE)))</f>
        <v>1.5</v>
      </c>
      <c r="J162" s="80">
        <f>IF(ISERROR(VLOOKUP($B162,'R7'!$G$32:$I$37,3,FALSE)),IF(VLOOKUP($B162,'R7'!$H$32:$K$37,4,FALSE)="","",VLOOKUP($B162,'R7'!$H$32:$K$37,4,FALSE)),IF(VLOOKUP($B162,'R7'!$G$32:$I$37,3,FALSE)="","",VLOOKUP($B162,'R7'!$G$32:$I$37,3,FALSE)))</f>
        <v>2</v>
      </c>
      <c r="K162" s="80">
        <f>IF(ISERROR(VLOOKUP($B162,'R8'!$G$32:$I$37,3,FALSE)),IF(VLOOKUP($B162,'R8'!$H$32:$K$37,4,FALSE)="","",VLOOKUP($B162,'R8'!$H$32:$K$37,4,FALSE)),IF(VLOOKUP($B162,'R8'!$G$32:$I$37,3,FALSE)="","",VLOOKUP($B162,'R8'!$G$32:$I$37,3,FALSE)))</f>
        <v>2</v>
      </c>
      <c r="L162" s="80">
        <f>IF(ISERROR(VLOOKUP($B162,'R9'!$G$32:$I$37,3,FALSE)),IF(VLOOKUP($B162,'R9'!$H$32:$K$37,4,FALSE)="","",VLOOKUP($B162,'R9'!$H$32:$K$37,4,FALSE)),IF(VLOOKUP($B162,'R9'!$G$32:$I$37,3,FALSE)="","",VLOOKUP($B162,'R9'!$G$32:$I$37,3,FALSE)))</f>
        <v>0.5</v>
      </c>
      <c r="M162" s="80">
        <f>IF(ISERROR(VLOOKUP($B162,'R10'!$G$32:$I$37,3,FALSE)),IF(VLOOKUP($B162,'R10'!$H$32:$K$37,4,FALSE)="","",VLOOKUP($B162,'R10'!$H$32:$K$37,4,FALSE)),IF(VLOOKUP($B162,'R10'!$G$32:$I$37,3,FALSE)="","",VLOOKUP($B162,'R10'!$G$32:$I$37,3,FALSE)))</f>
        <v>3</v>
      </c>
      <c r="O162" s="80">
        <f>IF(C162="","",IF(C162&gt;C157,1,IF(C162=C157,0.5,0)))</f>
        <v>0</v>
      </c>
      <c r="P162" s="80">
        <f>IF(D162="","",IF(D162&gt;D158,1,IF(D162=D158,0.5,0)))</f>
        <v>0</v>
      </c>
      <c r="Q162" s="80">
        <f>IF(E162="","",IF(E162&gt;E159,1,IF(E162=E159,0.5,0)))</f>
        <v>0</v>
      </c>
      <c r="R162" s="80">
        <f>IF(F162="","",IF(F162&gt;F160,1,IF(F162=F160,0.5,0)))</f>
        <v>0</v>
      </c>
      <c r="S162" s="80">
        <f>IF(G162="","",IF(G162&gt;G161,1,IF(G162=G161,0.5,0)))</f>
        <v>1</v>
      </c>
      <c r="T162" s="80">
        <f>IF(H162="","",IF(H162&gt;H165,1,IF(H162=H165,0.5,0)))</f>
        <v>0.5</v>
      </c>
      <c r="U162" s="80">
        <f>IF(I162="","",IF(I162&gt;I163,1,IF(I162=I163,0.5,0)))</f>
        <v>0</v>
      </c>
      <c r="V162" s="80">
        <f>IF(J162="","",IF(J162&gt;J164,1,IF(J162=J164,0.5,0)))</f>
        <v>0.5</v>
      </c>
      <c r="W162" s="80">
        <f>IF(K162="","",IF(K162&gt;K154,1,IF(K162=K154,0.5,0)))</f>
        <v>0.5</v>
      </c>
      <c r="X162" s="80">
        <f>IF(L162="","",IF(L162&gt;L155,1,IF(L162=L155,0.5,0)))</f>
        <v>0</v>
      </c>
      <c r="Y162" s="80">
        <f>IF(M162="","",IF(M162&gt;M156,1,IF(M162=M156,0.5,0)))</f>
        <v>1</v>
      </c>
    </row>
    <row r="163" spans="1:28" ht="15" customHeight="1" x14ac:dyDescent="0.3">
      <c r="A163" s="1">
        <v>10</v>
      </c>
      <c r="B163" s="83" t="s">
        <v>277</v>
      </c>
      <c r="C163" s="80">
        <f>IF(ISERROR(VLOOKUP($B163,'R11'!$G$32:$I$37,3,FALSE)),IF(VLOOKUP($B163,'R11'!$H$32:$K$37,4,FALSE)="","",VLOOKUP($B163,'R11'!$H$32:$K$37,4,FALSE)),IF(VLOOKUP($B163,'R11'!$G$32:$I$37,3,FALSE)="","",VLOOKUP($B163,'R11'!$G$32:$I$37,3,FALSE)))</f>
        <v>2.5</v>
      </c>
      <c r="D163" s="80">
        <f>IF(ISERROR(VLOOKUP($B163,'R1'!$G$32:$I$37,3,FALSE)),IF(VLOOKUP($B163,'R1'!$H$32:$K$37,4,FALSE)="","",VLOOKUP($B163,'R1'!$H$32:$K$37,4,FALSE)),IF(VLOOKUP($B163,'R1'!$G$32:$I$37,3,FALSE)="","",VLOOKUP($B163,'R1'!$G$32:$I$37,3,FALSE)))</f>
        <v>0.5</v>
      </c>
      <c r="E163" s="80">
        <f>IF(ISERROR(VLOOKUP($B163,'R2'!$G$32:$I$37,3,FALSE)),IF(VLOOKUP($B163,'R2'!$H$32:$K$37,4,FALSE)="","",VLOOKUP($B163,'R2'!$H$32:$K$37,4,FALSE)),IF(VLOOKUP($B163,'R2'!$G$32:$I$37,3,FALSE)="","",VLOOKUP($B163,'R2'!$G$32:$I$37,3,FALSE)))</f>
        <v>1</v>
      </c>
      <c r="F163" s="80">
        <f>IF(ISERROR(VLOOKUP($B163,'R3'!$G$32:$I$37,3,FALSE)),IF(VLOOKUP($B163,'R3'!$H$32:$K$37,4,FALSE)="","",VLOOKUP($B163,'R3'!$H$32:$K$37,4,FALSE)),IF(VLOOKUP($B163,'R3'!$G$32:$I$37,3,FALSE)="","",VLOOKUP($B163,'R3'!$G$32:$I$37,3,FALSE)))</f>
        <v>1.5</v>
      </c>
      <c r="G163" s="80">
        <f>IF(ISERROR(VLOOKUP($B163,'R4'!$G$32:$I$37,3,FALSE)),IF(VLOOKUP($B163,'R4'!$H$32:$K$37,4,FALSE)="","",VLOOKUP($B163,'R4'!$H$32:$K$37,4,FALSE)),IF(VLOOKUP($B163,'R4'!$G$32:$I$37,3,FALSE)="","",VLOOKUP($B163,'R4'!$G$32:$I$37,3,FALSE)))</f>
        <v>2</v>
      </c>
      <c r="H163" s="80">
        <f>IF(ISERROR(VLOOKUP($B163,'R5'!$G$32:$I$37,3,FALSE)),IF(VLOOKUP($B163,'R5'!$H$32:$K$37,4,FALSE)="","",VLOOKUP($B163,'R5'!$H$32:$K$37,4,FALSE)),IF(VLOOKUP($B163,'R5'!$G$32:$I$37,3,FALSE)="","",VLOOKUP($B163,'R5'!$G$32:$I$37,3,FALSE)))</f>
        <v>1.5</v>
      </c>
      <c r="I163" s="80">
        <f>IF(ISERROR(VLOOKUP($B163,'R6'!$G$32:$I$37,3,FALSE)),IF(VLOOKUP($B163,'R6'!$H$32:$K$37,4,FALSE)="","",VLOOKUP($B163,'R6'!$H$32:$K$37,4,FALSE)),IF(VLOOKUP($B163,'R6'!$G$32:$I$37,3,FALSE)="","",VLOOKUP($B163,'R6'!$G$32:$I$37,3,FALSE)))</f>
        <v>2.5</v>
      </c>
      <c r="J163" s="80">
        <f>IF(ISERROR(VLOOKUP($B163,'R7'!$G$32:$I$37,3,FALSE)),IF(VLOOKUP($B163,'R7'!$H$32:$K$37,4,FALSE)="","",VLOOKUP($B163,'R7'!$H$32:$K$37,4,FALSE)),IF(VLOOKUP($B163,'R7'!$G$32:$I$37,3,FALSE)="","",VLOOKUP($B163,'R7'!$G$32:$I$37,3,FALSE)))</f>
        <v>3.5</v>
      </c>
      <c r="K163" s="80">
        <f>IF(ISERROR(VLOOKUP($B163,'R8'!$G$32:$I$37,3,FALSE)),IF(VLOOKUP($B163,'R8'!$H$32:$K$37,4,FALSE)="","",VLOOKUP($B163,'R8'!$H$32:$K$37,4,FALSE)),IF(VLOOKUP($B163,'R8'!$G$32:$I$37,3,FALSE)="","",VLOOKUP($B163,'R8'!$G$32:$I$37,3,FALSE)))</f>
        <v>1</v>
      </c>
      <c r="L163" s="80">
        <f>IF(ISERROR(VLOOKUP($B163,'R9'!$G$32:$I$37,3,FALSE)),IF(VLOOKUP($B163,'R9'!$H$32:$K$37,4,FALSE)="","",VLOOKUP($B163,'R9'!$H$32:$K$37,4,FALSE)),IF(VLOOKUP($B163,'R9'!$G$32:$I$37,3,FALSE)="","",VLOOKUP($B163,'R9'!$G$32:$I$37,3,FALSE)))</f>
        <v>2.5</v>
      </c>
      <c r="M163" s="80">
        <f>IF(ISERROR(VLOOKUP($B163,'R10'!$G$32:$I$37,3,FALSE)),IF(VLOOKUP($B163,'R10'!$H$32:$K$37,4,FALSE)="","",VLOOKUP($B163,'R10'!$H$32:$K$37,4,FALSE)),IF(VLOOKUP($B163,'R10'!$G$32:$I$37,3,FALSE)="","",VLOOKUP($B163,'R10'!$G$32:$I$37,3,FALSE)))</f>
        <v>0</v>
      </c>
      <c r="O163" s="80">
        <f>IF(C163="","",IF(C163&gt;C156,1,IF(C163=C156,0.5,0)))</f>
        <v>1</v>
      </c>
      <c r="P163" s="80">
        <f>IF(D163="","",IF(D163&gt;D157,1,IF(D163=D157,0.5,0)))</f>
        <v>0</v>
      </c>
      <c r="Q163" s="80">
        <f>IF(E163="","",IF(E163&gt;E158,1,IF(E163=E158,0.5,0)))</f>
        <v>0</v>
      </c>
      <c r="R163" s="80">
        <f>IF(F163="","",IF(F163&gt;F159,1,IF(F163=F159,0.5,0)))</f>
        <v>0</v>
      </c>
      <c r="S163" s="80">
        <f>IF(G163="","",IF(G163&gt;G160,1,IF(G163=G160,0.5,0)))</f>
        <v>0.5</v>
      </c>
      <c r="T163" s="80">
        <f>IF(H163="","",IF(H163&gt;H161,1,IF(H163=H161,0.5,0)))</f>
        <v>0</v>
      </c>
      <c r="U163" s="80">
        <f>IF(I163="","",IF(I163&gt;I162,1,IF(I163=I162,0.5,0)))</f>
        <v>1</v>
      </c>
      <c r="V163" s="80">
        <f>IF(J163="","",IF(J163&gt;J165,1,IF(J163=J165,0.5,0)))</f>
        <v>1</v>
      </c>
      <c r="W163" s="80">
        <f>IF(K163="","",IF(K163&gt;K164,1,IF(K163=K164,0.5,0)))</f>
        <v>0</v>
      </c>
      <c r="X163" s="80">
        <f>IF(L163="","",IF(L163&gt;L154,1,IF(L163=L154,0.5,0)))</f>
        <v>1</v>
      </c>
      <c r="Y163" s="80">
        <f>IF(M163="","",IF(M163&gt;M155,1,IF(M163=M155,0.5,0)))</f>
        <v>0</v>
      </c>
      <c r="AB163" s="83"/>
    </row>
    <row r="164" spans="1:28" ht="15" customHeight="1" x14ac:dyDescent="0.3">
      <c r="A164" s="1">
        <v>11</v>
      </c>
      <c r="B164" s="83" t="s">
        <v>278</v>
      </c>
      <c r="C164" s="80">
        <f>IF(ISERROR(VLOOKUP($B164,'R11'!$G$32:$I$37,3,FALSE)),IF(VLOOKUP($B164,'R11'!$H$32:$K$37,4,FALSE)="","",VLOOKUP($B164,'R11'!$H$32:$K$37,4,FALSE)),IF(VLOOKUP($B164,'R11'!$G$32:$I$37,3,FALSE)="","",VLOOKUP($B164,'R11'!$G$32:$I$37,3,FALSE)))</f>
        <v>0.5</v>
      </c>
      <c r="D164" s="80">
        <f>IF(ISERROR(VLOOKUP($B164,'R1'!$G$32:$I$37,3,FALSE)),IF(VLOOKUP($B164,'R1'!$H$32:$K$37,4,FALSE)="","",VLOOKUP($B164,'R1'!$H$32:$K$37,4,FALSE)),IF(VLOOKUP($B164,'R1'!$G$32:$I$37,3,FALSE)="","",VLOOKUP($B164,'R1'!$G$32:$I$37,3,FALSE)))</f>
        <v>3</v>
      </c>
      <c r="E164" s="80">
        <f>IF(ISERROR(VLOOKUP($B164,'R2'!$G$32:$I$37,3,FALSE)),IF(VLOOKUP($B164,'R2'!$H$32:$K$37,4,FALSE)="","",VLOOKUP($B164,'R2'!$H$32:$K$37,4,FALSE)),IF(VLOOKUP($B164,'R2'!$G$32:$I$37,3,FALSE)="","",VLOOKUP($B164,'R2'!$G$32:$I$37,3,FALSE)))</f>
        <v>2.5</v>
      </c>
      <c r="F164" s="80">
        <f>IF(ISERROR(VLOOKUP($B164,'R3'!$G$32:$I$37,3,FALSE)),IF(VLOOKUP($B164,'R3'!$H$32:$K$37,4,FALSE)="","",VLOOKUP($B164,'R3'!$H$32:$K$37,4,FALSE)),IF(VLOOKUP($B164,'R3'!$G$32:$I$37,3,FALSE)="","",VLOOKUP($B164,'R3'!$G$32:$I$37,3,FALSE)))</f>
        <v>1.5</v>
      </c>
      <c r="G164" s="80">
        <f>IF(ISERROR(VLOOKUP($B164,'R4'!$G$32:$I$37,3,FALSE)),IF(VLOOKUP($B164,'R4'!$H$32:$K$37,4,FALSE)="","",VLOOKUP($B164,'R4'!$H$32:$K$37,4,FALSE)),IF(VLOOKUP($B164,'R4'!$G$32:$I$37,3,FALSE)="","",VLOOKUP($B164,'R4'!$G$32:$I$37,3,FALSE)))</f>
        <v>1</v>
      </c>
      <c r="H164" s="80">
        <f>IF(ISERROR(VLOOKUP($B164,'R5'!$G$32:$I$37,3,FALSE)),IF(VLOOKUP($B164,'R5'!$H$32:$K$37,4,FALSE)="","",VLOOKUP($B164,'R5'!$H$32:$K$37,4,FALSE)),IF(VLOOKUP($B164,'R5'!$G$32:$I$37,3,FALSE)="","",VLOOKUP($B164,'R5'!$G$32:$I$37,3,FALSE)))</f>
        <v>2</v>
      </c>
      <c r="I164" s="80">
        <f>IF(ISERROR(VLOOKUP($B164,'R6'!$G$32:$I$37,3,FALSE)),IF(VLOOKUP($B164,'R6'!$H$32:$K$37,4,FALSE)="","",VLOOKUP($B164,'R6'!$H$32:$K$37,4,FALSE)),IF(VLOOKUP($B164,'R6'!$G$32:$I$37,3,FALSE)="","",VLOOKUP($B164,'R6'!$G$32:$I$37,3,FALSE)))</f>
        <v>1</v>
      </c>
      <c r="J164" s="80">
        <f>IF(ISERROR(VLOOKUP($B164,'R7'!$G$32:$I$37,3,FALSE)),IF(VLOOKUP($B164,'R7'!$H$32:$K$37,4,FALSE)="","",VLOOKUP($B164,'R7'!$H$32:$K$37,4,FALSE)),IF(VLOOKUP($B164,'R7'!$G$32:$I$37,3,FALSE)="","",VLOOKUP($B164,'R7'!$G$32:$I$37,3,FALSE)))</f>
        <v>2</v>
      </c>
      <c r="K164" s="80">
        <f>IF(ISERROR(VLOOKUP($B164,'R8'!$G$32:$I$37,3,FALSE)),IF(VLOOKUP($B164,'R8'!$H$32:$K$37,4,FALSE)="","",VLOOKUP($B164,'R8'!$H$32:$K$37,4,FALSE)),IF(VLOOKUP($B164,'R8'!$G$32:$I$37,3,FALSE)="","",VLOOKUP($B164,'R8'!$G$32:$I$37,3,FALSE)))</f>
        <v>3</v>
      </c>
      <c r="L164" s="80">
        <f>IF(ISERROR(VLOOKUP($B164,'R9'!$G$32:$I$37,3,FALSE)),IF(VLOOKUP($B164,'R9'!$H$32:$K$37,4,FALSE)="","",VLOOKUP($B164,'R9'!$H$32:$K$37,4,FALSE)),IF(VLOOKUP($B164,'R9'!$G$32:$I$37,3,FALSE)="","",VLOOKUP($B164,'R9'!$G$32:$I$37,3,FALSE)))</f>
        <v>2.5</v>
      </c>
      <c r="M164" s="80">
        <f>IF(ISERROR(VLOOKUP($B164,'R10'!$G$32:$I$37,3,FALSE)),IF(VLOOKUP($B164,'R10'!$H$32:$K$37,4,FALSE)="","",VLOOKUP($B164,'R10'!$H$32:$K$37,4,FALSE)),IF(VLOOKUP($B164,'R10'!$G$32:$I$37,3,FALSE)="","",VLOOKUP($B164,'R10'!$G$32:$I$37,3,FALSE)))</f>
        <v>2.5</v>
      </c>
      <c r="O164" s="80">
        <f>IF(C164="","",IF(C164&gt;C155,1,IF(C164=C155,0.5,0)))</f>
        <v>0</v>
      </c>
      <c r="P164" s="80">
        <f>IF(D164="","",IF(D164&gt;D156,1,IF(D164=D156,0.5,0)))</f>
        <v>1</v>
      </c>
      <c r="Q164" s="80">
        <f>IF(E164="","",IF(E164&gt;E157,1,IF(E164=E157,0.5,0)))</f>
        <v>1</v>
      </c>
      <c r="R164" s="80">
        <f>IF(F164="","",IF(F164&gt;F158,1,IF(F164=F158,0.5,0)))</f>
        <v>0</v>
      </c>
      <c r="S164" s="80">
        <f>IF(G164="","",IF(G164&gt;G159,1,IF(G164=G159,0.5,0)))</f>
        <v>0</v>
      </c>
      <c r="T164" s="80">
        <f>IF(H164="","",IF(H164&gt;H160,1,IF(H164=H160,0.5,0)))</f>
        <v>0.5</v>
      </c>
      <c r="U164" s="80">
        <f>IF(I164="","",IF(I164&gt;I161,1,IF(I164=I161,0.5,0)))</f>
        <v>0</v>
      </c>
      <c r="V164" s="80">
        <f>IF(J164="","",IF(J164&gt;J162,1,IF(J164=J162,0.5,0)))</f>
        <v>0.5</v>
      </c>
      <c r="W164" s="80">
        <f>IF(K164="","",IF(K164&gt;K163,1,IF(K164=K163,0.5,0)))</f>
        <v>1</v>
      </c>
      <c r="X164" s="80">
        <f>IF(L164="","",IF(L164&gt;L165,1,IF(L164=L165,0.5,0)))</f>
        <v>1</v>
      </c>
      <c r="Y164" s="80">
        <f>IF(M164="","",IF(M164&gt;M154,1,IF(M164=M154,0.5,0)))</f>
        <v>1</v>
      </c>
    </row>
    <row r="165" spans="1:28" ht="15" customHeight="1" x14ac:dyDescent="0.3">
      <c r="A165" s="1">
        <v>12</v>
      </c>
      <c r="B165" s="83" t="s">
        <v>279</v>
      </c>
      <c r="C165" s="80">
        <f>IF(ISERROR(VLOOKUP($B165,'R11'!$G$32:$I$37,3,FALSE)),IF(VLOOKUP($B165,'R11'!$H$32:$K$37,4,FALSE)="","",VLOOKUP($B165,'R11'!$H$32:$K$37,4,FALSE)),IF(VLOOKUP($B165,'R11'!$G$32:$I$37,3,FALSE)="","",VLOOKUP($B165,'R11'!$G$32:$I$37,3,FALSE)))</f>
        <v>3.5</v>
      </c>
      <c r="D165" s="80">
        <f>IF(ISERROR(VLOOKUP($B165,'R1'!$G$32:$I$37,3,FALSE)),IF(VLOOKUP($B165,'R1'!$H$32:$K$37,4,FALSE)="","",VLOOKUP($B165,'R1'!$H$32:$K$37,4,FALSE)),IF(VLOOKUP($B165,'R1'!$G$32:$I$37,3,FALSE)="","",VLOOKUP($B165,'R1'!$G$32:$I$37,3,FALSE)))</f>
        <v>1</v>
      </c>
      <c r="E165" s="80">
        <f>IF(ISERROR(VLOOKUP($B165,'R2'!$G$32:$I$37,3,FALSE)),IF(VLOOKUP($B165,'R2'!$H$32:$K$37,4,FALSE)="","",VLOOKUP($B165,'R2'!$H$32:$K$37,4,FALSE)),IF(VLOOKUP($B165,'R2'!$G$32:$I$37,3,FALSE)="","",VLOOKUP($B165,'R2'!$G$32:$I$37,3,FALSE)))</f>
        <v>0</v>
      </c>
      <c r="F165" s="80">
        <f>IF(ISERROR(VLOOKUP($B165,'R3'!$G$32:$I$37,3,FALSE)),IF(VLOOKUP($B165,'R3'!$H$32:$K$37,4,FALSE)="","",VLOOKUP($B165,'R3'!$H$32:$K$37,4,FALSE)),IF(VLOOKUP($B165,'R3'!$G$32:$I$37,3,FALSE)="","",VLOOKUP($B165,'R3'!$G$32:$I$37,3,FALSE)))</f>
        <v>2.5</v>
      </c>
      <c r="G165" s="80">
        <f>IF(ISERROR(VLOOKUP($B165,'R4'!$G$32:$I$37,3,FALSE)),IF(VLOOKUP($B165,'R4'!$H$32:$K$37,4,FALSE)="","",VLOOKUP($B165,'R4'!$H$32:$K$37,4,FALSE)),IF(VLOOKUP($B165,'R4'!$G$32:$I$37,3,FALSE)="","",VLOOKUP($B165,'R4'!$G$32:$I$37,3,FALSE)))</f>
        <v>3</v>
      </c>
      <c r="H165" s="80">
        <f>IF(ISERROR(VLOOKUP($B165,'R5'!$G$32:$I$37,3,FALSE)),IF(VLOOKUP($B165,'R5'!$H$32:$K$37,4,FALSE)="","",VLOOKUP($B165,'R5'!$H$32:$K$37,4,FALSE)),IF(VLOOKUP($B165,'R5'!$G$32:$I$37,3,FALSE)="","",VLOOKUP($B165,'R5'!$G$32:$I$37,3,FALSE)))</f>
        <v>2</v>
      </c>
      <c r="I165" s="80">
        <f>IF(ISERROR(VLOOKUP($B165,'R6'!$G$32:$I$37,3,FALSE)),IF(VLOOKUP($B165,'R6'!$H$32:$K$37,4,FALSE)="","",VLOOKUP($B165,'R6'!$H$32:$K$37,4,FALSE)),IF(VLOOKUP($B165,'R6'!$G$32:$I$37,3,FALSE)="","",VLOOKUP($B165,'R6'!$G$32:$I$37,3,FALSE)))</f>
        <v>1</v>
      </c>
      <c r="J165" s="80">
        <f>IF(ISERROR(VLOOKUP($B165,'R7'!$G$32:$I$37,3,FALSE)),IF(VLOOKUP($B165,'R7'!$H$32:$K$37,4,FALSE)="","",VLOOKUP($B165,'R7'!$H$32:$K$37,4,FALSE)),IF(VLOOKUP($B165,'R7'!$G$32:$I$37,3,FALSE)="","",VLOOKUP($B165,'R7'!$G$32:$I$37,3,FALSE)))</f>
        <v>0.5</v>
      </c>
      <c r="K165" s="80">
        <f>IF(ISERROR(VLOOKUP($B165,'R8'!$G$32:$I$37,3,FALSE)),IF(VLOOKUP($B165,'R8'!$H$32:$K$37,4,FALSE)="","",VLOOKUP($B165,'R8'!$H$32:$K$37,4,FALSE)),IF(VLOOKUP($B165,'R8'!$G$32:$I$37,3,FALSE)="","",VLOOKUP($B165,'R8'!$G$32:$I$37,3,FALSE)))</f>
        <v>1</v>
      </c>
      <c r="L165" s="80">
        <f>IF(ISERROR(VLOOKUP($B165,'R9'!$G$32:$I$37,3,FALSE)),IF(VLOOKUP($B165,'R9'!$H$32:$K$37,4,FALSE)="","",VLOOKUP($B165,'R9'!$H$32:$K$37,4,FALSE)),IF(VLOOKUP($B165,'R9'!$G$32:$I$37,3,FALSE)="","",VLOOKUP($B165,'R9'!$G$32:$I$37,3,FALSE)))</f>
        <v>1.5</v>
      </c>
      <c r="M165" s="80">
        <f>IF(ISERROR(VLOOKUP($B165,'R10'!$G$32:$I$37,3,FALSE)),IF(VLOOKUP($B165,'R10'!$H$32:$K$37,4,FALSE)="","",VLOOKUP($B165,'R10'!$H$32:$K$37,4,FALSE)),IF(VLOOKUP($B165,'R10'!$G$32:$I$37,3,FALSE)="","",VLOOKUP($B165,'R10'!$G$32:$I$37,3,FALSE)))</f>
        <v>0</v>
      </c>
      <c r="O165" s="80">
        <f>IF(C165="","",IF(C165&gt;C154,1,IF(C165=C154,0.5,0)))</f>
        <v>1</v>
      </c>
      <c r="P165" s="80">
        <f>IF(D165="","",IF(D165&gt;D160,1,IF(D165=D160,0.5,0)))</f>
        <v>0</v>
      </c>
      <c r="Q165" s="80">
        <f>IF(E165="","",IF(E165&gt;E155,1,IF(E165=E155,0.5,0)))</f>
        <v>0</v>
      </c>
      <c r="R165" s="80">
        <f>IF(F165="","",IF(F165&gt;F161,1,IF(F165=F161,0.5,0)))</f>
        <v>1</v>
      </c>
      <c r="S165" s="80">
        <f>IF(G165="","",IF(G165&gt;G156,1,IF(G165=G156,0.5,0)))</f>
        <v>1</v>
      </c>
      <c r="T165" s="80">
        <f>IF(H165="","",IF(H165&gt;H162,1,IF(H165=H162,0.5,0)))</f>
        <v>0.5</v>
      </c>
      <c r="U165" s="80">
        <f>IF(I165="","",IF(I165&gt;I157,1,IF(I165=I157,0.5,0)))</f>
        <v>0</v>
      </c>
      <c r="V165" s="80">
        <f>IF(J165="","",IF(J165&gt;J163,1,IF(J165=J163,0.5,0)))</f>
        <v>0</v>
      </c>
      <c r="W165" s="80">
        <f>IF(K165="","",IF(K165&gt;K158,1,IF(K165=K158,0.5,0)))</f>
        <v>0</v>
      </c>
      <c r="X165" s="80">
        <f>IF(L165="","",IF(L165&gt;L164,1,IF(L165=L164,0.5,0)))</f>
        <v>0</v>
      </c>
      <c r="Y165" s="80">
        <f>IF(M165="","",IF(M165&gt;M159,1,IF(M165=M159,0.5,0)))</f>
        <v>0</v>
      </c>
    </row>
    <row r="166" spans="1:28" ht="15" customHeight="1" x14ac:dyDescent="0.3">
      <c r="A166" s="1"/>
      <c r="B166" s="88" t="s">
        <v>59</v>
      </c>
    </row>
    <row r="167" spans="1:28" ht="15" customHeight="1" x14ac:dyDescent="0.3">
      <c r="A167" s="1"/>
      <c r="B167" s="87" t="s">
        <v>11</v>
      </c>
    </row>
    <row r="168" spans="1:28" ht="15" customHeight="1" x14ac:dyDescent="0.3">
      <c r="A168" s="1"/>
      <c r="B168" s="87"/>
    </row>
    <row r="169" spans="1:28" ht="15" customHeight="1" x14ac:dyDescent="0.3">
      <c r="A169" s="1">
        <v>1</v>
      </c>
      <c r="B169" s="83" t="s">
        <v>280</v>
      </c>
      <c r="C169" s="80">
        <f>IF(ISERROR(VLOOKUP($B169,'R11'!$M$32:$O$37,3,FALSE)),IF(VLOOKUP($B169,'R11'!$N$32:$Q$37,4,FALSE)="","",VLOOKUP($B169,'R11'!$N$32:$Q$37,4,FALSE)),IF(VLOOKUP($B169,'R11'!$M$32:$O$37,3,FALSE)="","",VLOOKUP($B169,'R11'!$M$32:$O$37,3,FALSE)))</f>
        <v>1</v>
      </c>
      <c r="D169" s="80">
        <f>IF(ISERROR(VLOOKUP($B169,'R1'!$M$32:$O$37,3,FALSE)),IF(VLOOKUP($B169,'R1'!$N$32:$Q$37,4,FALSE)="","",VLOOKUP($B169,'R1'!$N$32:$Q$37,4,FALSE)),IF(VLOOKUP($B169,'R1'!$M$32:$O$37,3,FALSE)="","",VLOOKUP($B169,'R1'!$M$32:$O$37,3,FALSE)))</f>
        <v>1.5</v>
      </c>
      <c r="E169" s="80">
        <f>IF(ISERROR(VLOOKUP($B169,'R2'!$M$32:$O$37,3,FALSE)),IF(VLOOKUP($B169,'R2'!$N$32:$Q$37,4,FALSE)="","",VLOOKUP($B169,'R2'!$N$32:$Q$37,4,FALSE)),IF(VLOOKUP($B169,'R2'!$M$32:$O$37,3,FALSE)="","",VLOOKUP($B169,'R2'!$M$32:$O$37,3,FALSE)))</f>
        <v>2.5</v>
      </c>
      <c r="F169" s="80">
        <f>IF(ISERROR(VLOOKUP($B169,'R3'!$M$32:$O$37,3,FALSE)),IF(VLOOKUP($B169,'R3'!$N$32:$Q$37,4,FALSE)="","",VLOOKUP($B169,'R3'!$N$32:$Q$37,4,FALSE)),IF(VLOOKUP($B169,'R3'!$M$32:$O$37,3,FALSE)="","",VLOOKUP($B169,'R3'!$M$32:$O$37,3,FALSE)))</f>
        <v>4</v>
      </c>
      <c r="G169" s="80">
        <f>IF(ISERROR(VLOOKUP($B169,'R4'!$M$32:$O$37,3,FALSE)),IF(VLOOKUP($B169,'R4'!$N$32:$Q$37,4,FALSE)="","",VLOOKUP($B169,'R4'!$N$32:$Q$37,4,FALSE)),IF(VLOOKUP($B169,'R4'!$M$32:$O$37,3,FALSE)="","",VLOOKUP($B169,'R4'!$M$32:$O$37,3,FALSE)))</f>
        <v>0</v>
      </c>
      <c r="H169" s="80">
        <f>IF(ISERROR(VLOOKUP($B169,'R5'!$M$32:$O$37,3,FALSE)),IF(VLOOKUP($B169,'R5'!$N$32:$Q$37,4,FALSE)="","",VLOOKUP($B169,'R5'!$N$32:$Q$37,4,FALSE)),IF(VLOOKUP($B169,'R5'!$M$32:$O$37,3,FALSE)="","",VLOOKUP($B169,'R5'!$M$32:$O$37,3,FALSE)))</f>
        <v>0.5</v>
      </c>
      <c r="I169" s="80">
        <f>IF(ISERROR(VLOOKUP($B169,'R6'!$M$32:$O$37,3,FALSE)),IF(VLOOKUP($B169,'R6'!$N$32:$Q$37,4,FALSE)="","",VLOOKUP($B169,'R6'!$N$32:$Q$37,4,FALSE)),IF(VLOOKUP($B169,'R6'!$M$32:$O$37,3,FALSE)="","",VLOOKUP($B169,'R6'!$M$32:$O$37,3,FALSE)))</f>
        <v>1.5</v>
      </c>
      <c r="J169" s="80">
        <f>IF(ISERROR(VLOOKUP($B169,'R7'!$M$32:$O$37,3,FALSE)),IF(VLOOKUP($B169,'R7'!$N$32:$Q$37,4,FALSE)="","",VLOOKUP($B169,'R7'!$N$32:$Q$37,4,FALSE)),IF(VLOOKUP($B169,'R7'!$M$32:$O$37,3,FALSE)="","",VLOOKUP($B169,'R7'!$M$32:$O$37,3,FALSE)))</f>
        <v>2</v>
      </c>
      <c r="K169" s="80">
        <f>IF(ISERROR(VLOOKUP($B169,'R8'!$M$32:$O$37,3,FALSE)),IF(VLOOKUP($B169,'R8'!$N$32:$Q$37,4,FALSE)="","",VLOOKUP($B169,'R8'!$N$32:$Q$37,4,FALSE)),IF(VLOOKUP($B169,'R8'!$M$32:$O$37,3,FALSE)="","",VLOOKUP($B169,'R8'!$M$32:$O$37,3,FALSE)))</f>
        <v>2.5</v>
      </c>
      <c r="L169" s="80">
        <f>IF(ISERROR(VLOOKUP($B169,'R9'!$M$32:$O$37,3,FALSE)),IF(VLOOKUP($B169,'R9'!$N$32:$Q$37,4,FALSE)="","",VLOOKUP($B169,'R9'!$N$32:$Q$37,4,FALSE)),IF(VLOOKUP($B169,'R9'!$M$32:$O$37,3,FALSE)="","",VLOOKUP($B169,'R9'!$M$32:$O$37,3,FALSE)))</f>
        <v>0.5</v>
      </c>
      <c r="M169" s="80">
        <f>IF(ISERROR(VLOOKUP($B169,'R10'!$M$32:$O$37,3,FALSE)),IF(VLOOKUP($B169,'R10'!$N$32:$Q$37,4,FALSE)="","",VLOOKUP($B169,'R10'!$N$32:$Q$37,4,FALSE)),IF(VLOOKUP($B169,'R10'!$M$32:$O$37,3,FALSE)="","",VLOOKUP($B169,'R10'!$M$32:$O$37,3,FALSE)))</f>
        <v>2.5</v>
      </c>
      <c r="O169" s="80">
        <f>IF(C169="","",IF(C169&gt;C180,1,IF(C169=C180,0.5,0)))</f>
        <v>0</v>
      </c>
      <c r="P169" s="80">
        <f>IF(D169="","",IF(D169&gt;D170,1,IF(D169=D170,0.5,0)))</f>
        <v>0</v>
      </c>
      <c r="Q169" s="80">
        <f>IF(E169="","",IF(E169&gt;E171,1,IF(E169=E171,0.5,0)))</f>
        <v>1</v>
      </c>
      <c r="R169" s="80">
        <f>IF(F169="","",IF(F169&gt;F172,1,IF(F169=F172,0.5,0)))</f>
        <v>1</v>
      </c>
      <c r="S169" s="80">
        <f>IF(G169="","",IF(G169&gt;G173,1,IF(G169=G173,0.5,0)))</f>
        <v>0</v>
      </c>
      <c r="T169" s="80">
        <f>IF(H169="","",IF(H169&gt;H174,1,IF(H169=H174,0.5,0)))</f>
        <v>0</v>
      </c>
      <c r="U169" s="80">
        <f>IF(I169="","",IF(I169&gt;I175,1,IF(I169=I175,0.5,0)))</f>
        <v>0</v>
      </c>
      <c r="V169" s="80">
        <f>IF(J169="","",IF(J169&gt;J176,1,IF(J169=J176,0.5,0)))</f>
        <v>0.5</v>
      </c>
      <c r="W169" s="80">
        <f>IF(K169="","",IF(K169&gt;K177,1,IF(K169=K177,0.5,0)))</f>
        <v>1</v>
      </c>
      <c r="X169" s="80">
        <f>IF(L169="","",IF(L169&gt;L178,1,IF(L169=L178,0.5,0)))</f>
        <v>0</v>
      </c>
      <c r="Y169" s="80">
        <f>IF(M169="","",IF(M169&gt;M179,1,IF(M169=M179,0.5,0)))</f>
        <v>1</v>
      </c>
    </row>
    <row r="170" spans="1:28" ht="15" customHeight="1" x14ac:dyDescent="0.3">
      <c r="A170" s="1">
        <v>2</v>
      </c>
      <c r="B170" s="83" t="s">
        <v>281</v>
      </c>
      <c r="C170" s="80">
        <f>IF(ISERROR(VLOOKUP($B170,'R11'!$M$32:$O$37,3,FALSE)),IF(VLOOKUP($B170,'R11'!$N$32:$Q$37,4,FALSE)="","",VLOOKUP($B170,'R11'!$N$32:$Q$37,4,FALSE)),IF(VLOOKUP($B170,'R11'!$M$32:$O$37,3,FALSE)="","",VLOOKUP($B170,'R11'!$M$32:$O$37,3,FALSE)))</f>
        <v>2.5</v>
      </c>
      <c r="D170" s="80">
        <f>IF(ISERROR(VLOOKUP($B170,'R1'!$M$32:$O$37,3,FALSE)),IF(VLOOKUP($B170,'R1'!$N$32:$Q$37,4,FALSE)="","",VLOOKUP($B170,'R1'!$N$32:$Q$37,4,FALSE)),IF(VLOOKUP($B170,'R1'!$M$32:$O$37,3,FALSE)="","",VLOOKUP($B170,'R1'!$M$32:$O$37,3,FALSE)))</f>
        <v>2.5</v>
      </c>
      <c r="E170" s="80">
        <f>IF(ISERROR(VLOOKUP($B170,'R2'!$M$32:$O$37,3,FALSE)),IF(VLOOKUP($B170,'R2'!$N$32:$Q$37,4,FALSE)="","",VLOOKUP($B170,'R2'!$N$32:$Q$37,4,FALSE)),IF(VLOOKUP($B170,'R2'!$M$32:$O$37,3,FALSE)="","",VLOOKUP($B170,'R2'!$M$32:$O$37,3,FALSE)))</f>
        <v>1</v>
      </c>
      <c r="F170" s="80">
        <f>IF(ISERROR(VLOOKUP($B170,'R3'!$M$32:$O$37,3,FALSE)),IF(VLOOKUP($B170,'R3'!$N$32:$Q$37,4,FALSE)="","",VLOOKUP($B170,'R3'!$N$32:$Q$37,4,FALSE)),IF(VLOOKUP($B170,'R3'!$M$32:$O$37,3,FALSE)="","",VLOOKUP($B170,'R3'!$M$32:$O$37,3,FALSE)))</f>
        <v>2</v>
      </c>
      <c r="G170" s="80">
        <f>IF(ISERROR(VLOOKUP($B170,'R4'!$M$32:$O$37,3,FALSE)),IF(VLOOKUP($B170,'R4'!$N$32:$Q$37,4,FALSE)="","",VLOOKUP($B170,'R4'!$N$32:$Q$37,4,FALSE)),IF(VLOOKUP($B170,'R4'!$M$32:$O$37,3,FALSE)="","",VLOOKUP($B170,'R4'!$M$32:$O$37,3,FALSE)))</f>
        <v>3.5</v>
      </c>
      <c r="H170" s="80">
        <f>IF(ISERROR(VLOOKUP($B170,'R5'!$M$32:$O$37,3,FALSE)),IF(VLOOKUP($B170,'R5'!$N$32:$Q$37,4,FALSE)="","",VLOOKUP($B170,'R5'!$N$32:$Q$37,4,FALSE)),IF(VLOOKUP($B170,'R5'!$M$32:$O$37,3,FALSE)="","",VLOOKUP($B170,'R5'!$M$32:$O$37,3,FALSE)))</f>
        <v>2.5</v>
      </c>
      <c r="I170" s="80">
        <f>IF(ISERROR(VLOOKUP($B170,'R6'!$M$32:$O$37,3,FALSE)),IF(VLOOKUP($B170,'R6'!$N$32:$Q$37,4,FALSE)="","",VLOOKUP($B170,'R6'!$N$32:$Q$37,4,FALSE)),IF(VLOOKUP($B170,'R6'!$M$32:$O$37,3,FALSE)="","",VLOOKUP($B170,'R6'!$M$32:$O$37,3,FALSE)))</f>
        <v>2</v>
      </c>
      <c r="J170" s="80">
        <f>IF(ISERROR(VLOOKUP($B170,'R7'!$M$32:$O$37,3,FALSE)),IF(VLOOKUP($B170,'R7'!$N$32:$Q$37,4,FALSE)="","",VLOOKUP($B170,'R7'!$N$32:$Q$37,4,FALSE)),IF(VLOOKUP($B170,'R7'!$M$32:$O$37,3,FALSE)="","",VLOOKUP($B170,'R7'!$M$32:$O$37,3,FALSE)))</f>
        <v>2</v>
      </c>
      <c r="K170" s="80">
        <f>IF(ISERROR(VLOOKUP($B170,'R8'!$M$32:$O$37,3,FALSE)),IF(VLOOKUP($B170,'R8'!$N$32:$Q$37,4,FALSE)="","",VLOOKUP($B170,'R8'!$N$32:$Q$37,4,FALSE)),IF(VLOOKUP($B170,'R8'!$M$32:$O$37,3,FALSE)="","",VLOOKUP($B170,'R8'!$M$32:$O$37,3,FALSE)))</f>
        <v>2.5</v>
      </c>
      <c r="L170" s="80">
        <f>IF(ISERROR(VLOOKUP($B170,'R9'!$M$32:$O$37,3,FALSE)),IF(VLOOKUP($B170,'R9'!$N$32:$Q$37,4,FALSE)="","",VLOOKUP($B170,'R9'!$N$32:$Q$37,4,FALSE)),IF(VLOOKUP($B170,'R9'!$M$32:$O$37,3,FALSE)="","",VLOOKUP($B170,'R9'!$M$32:$O$37,3,FALSE)))</f>
        <v>3</v>
      </c>
      <c r="M170" s="80">
        <f>IF(ISERROR(VLOOKUP($B170,'R10'!$M$32:$O$37,3,FALSE)),IF(VLOOKUP($B170,'R10'!$N$32:$Q$37,4,FALSE)="","",VLOOKUP($B170,'R10'!$N$32:$Q$37,4,FALSE)),IF(VLOOKUP($B170,'R10'!$M$32:$O$37,3,FALSE)="","",VLOOKUP($B170,'R10'!$M$32:$O$37,3,FALSE)))</f>
        <v>2</v>
      </c>
      <c r="O170" s="80">
        <f>IF(C170="","",IF(C170&gt;C179,1,IF(C170=C179,0.5,0)))</f>
        <v>1</v>
      </c>
      <c r="P170" s="80">
        <f>IF(D170="","",IF(D170&gt;D169,1,IF(D170=D169,0.5,0)))</f>
        <v>1</v>
      </c>
      <c r="Q170" s="80">
        <f>IF(E170="","",IF(E170&gt;E180,1,IF(E170=E180,0.5,0)))</f>
        <v>0</v>
      </c>
      <c r="R170" s="80">
        <f>IF(F170="","",IF(F170&gt;F171,1,IF(F170=F171,0.5,0)))</f>
        <v>0.5</v>
      </c>
      <c r="S170" s="80">
        <f>IF(G170="","",IF(G170&gt;G172,1,IF(G170=G172,0.5,0)))</f>
        <v>1</v>
      </c>
      <c r="T170" s="80">
        <f>IF(H170="","",IF(H170&gt;H173,1,IF(H170=H173,0.5,0)))</f>
        <v>1</v>
      </c>
      <c r="U170" s="80">
        <f>IF(I170="","",IF(I170&gt;I174,1,IF(I170=I174,0.5,0)))</f>
        <v>0.5</v>
      </c>
      <c r="V170" s="80">
        <f>IF(J170="","",IF(J170&gt;J175,1,IF(J170=J175,0.5,0)))</f>
        <v>0.5</v>
      </c>
      <c r="W170" s="80">
        <f>IF(K170="","",IF(K170&gt;K176,1,IF(K170=K176,0.5,0)))</f>
        <v>1</v>
      </c>
      <c r="X170" s="80">
        <f>IF(L170="","",IF(L170&gt;L177,1,IF(L170=L177,0.5,0)))</f>
        <v>1</v>
      </c>
      <c r="Y170" s="80">
        <f>IF(M170="","",IF(M170&gt;M178,1,IF(M170=M178,0.5,0)))</f>
        <v>0.5</v>
      </c>
    </row>
    <row r="171" spans="1:28" ht="15" customHeight="1" x14ac:dyDescent="0.3">
      <c r="A171" s="1">
        <v>3</v>
      </c>
      <c r="B171" s="83" t="s">
        <v>282</v>
      </c>
      <c r="C171" s="80">
        <f>IF(ISERROR(VLOOKUP($B171,'R11'!$M$32:$O$37,3,FALSE)),IF(VLOOKUP($B171,'R11'!$N$32:$Q$37,4,FALSE)="","",VLOOKUP($B171,'R11'!$N$32:$Q$37,4,FALSE)),IF(VLOOKUP($B171,'R11'!$M$32:$O$37,3,FALSE)="","",VLOOKUP($B171,'R11'!$M$32:$O$37,3,FALSE)))</f>
        <v>3.5</v>
      </c>
      <c r="D171" s="80">
        <f>IF(ISERROR(VLOOKUP($B171,'R1'!$M$32:$O$37,3,FALSE)),IF(VLOOKUP($B171,'R1'!$N$32:$Q$37,4,FALSE)="","",VLOOKUP($B171,'R1'!$N$32:$Q$37,4,FALSE)),IF(VLOOKUP($B171,'R1'!$M$32:$O$37,3,FALSE)="","",VLOOKUP($B171,'R1'!$M$32:$O$37,3,FALSE)))</f>
        <v>2</v>
      </c>
      <c r="E171" s="80">
        <f>IF(ISERROR(VLOOKUP($B171,'R2'!$M$32:$O$37,3,FALSE)),IF(VLOOKUP($B171,'R2'!$N$32:$Q$37,4,FALSE)="","",VLOOKUP($B171,'R2'!$N$32:$Q$37,4,FALSE)),IF(VLOOKUP($B171,'R2'!$M$32:$O$37,3,FALSE)="","",VLOOKUP($B171,'R2'!$M$32:$O$37,3,FALSE)))</f>
        <v>1.5</v>
      </c>
      <c r="F171" s="80">
        <f>IF(ISERROR(VLOOKUP($B171,'R3'!$M$32:$O$37,3,FALSE)),IF(VLOOKUP($B171,'R3'!$N$32:$Q$37,4,FALSE)="","",VLOOKUP($B171,'R3'!$N$32:$Q$37,4,FALSE)),IF(VLOOKUP($B171,'R3'!$M$32:$O$37,3,FALSE)="","",VLOOKUP($B171,'R3'!$M$32:$O$37,3,FALSE)))</f>
        <v>2</v>
      </c>
      <c r="G171" s="80">
        <f>IF(ISERROR(VLOOKUP($B171,'R4'!$M$32:$O$37,3,FALSE)),IF(VLOOKUP($B171,'R4'!$N$32:$Q$37,4,FALSE)="","",VLOOKUP($B171,'R4'!$N$32:$Q$37,4,FALSE)),IF(VLOOKUP($B171,'R4'!$M$32:$O$37,3,FALSE)="","",VLOOKUP($B171,'R4'!$M$32:$O$37,3,FALSE)))</f>
        <v>0</v>
      </c>
      <c r="H171" s="80">
        <f>IF(ISERROR(VLOOKUP($B171,'R5'!$M$32:$O$37,3,FALSE)),IF(VLOOKUP($B171,'R5'!$N$32:$Q$37,4,FALSE)="","",VLOOKUP($B171,'R5'!$N$32:$Q$37,4,FALSE)),IF(VLOOKUP($B171,'R5'!$M$32:$O$37,3,FALSE)="","",VLOOKUP($B171,'R5'!$M$32:$O$37,3,FALSE)))</f>
        <v>1</v>
      </c>
      <c r="I171" s="80">
        <f>IF(ISERROR(VLOOKUP($B171,'R6'!$M$32:$O$37,3,FALSE)),IF(VLOOKUP($B171,'R6'!$N$32:$Q$37,4,FALSE)="","",VLOOKUP($B171,'R6'!$N$32:$Q$37,4,FALSE)),IF(VLOOKUP($B171,'R6'!$M$32:$O$37,3,FALSE)="","",VLOOKUP($B171,'R6'!$M$32:$O$37,3,FALSE)))</f>
        <v>2</v>
      </c>
      <c r="J171" s="80">
        <f>IF(ISERROR(VLOOKUP($B171,'R7'!$M$32:$O$37,3,FALSE)),IF(VLOOKUP($B171,'R7'!$N$32:$Q$37,4,FALSE)="","",VLOOKUP($B171,'R7'!$N$32:$Q$37,4,FALSE)),IF(VLOOKUP($B171,'R7'!$M$32:$O$37,3,FALSE)="","",VLOOKUP($B171,'R7'!$M$32:$O$37,3,FALSE)))</f>
        <v>2.5</v>
      </c>
      <c r="K171" s="80">
        <f>IF(ISERROR(VLOOKUP($B171,'R8'!$M$32:$O$37,3,FALSE)),IF(VLOOKUP($B171,'R8'!$N$32:$Q$37,4,FALSE)="","",VLOOKUP($B171,'R8'!$N$32:$Q$37,4,FALSE)),IF(VLOOKUP($B171,'R8'!$M$32:$O$37,3,FALSE)="","",VLOOKUP($B171,'R8'!$M$32:$O$37,3,FALSE)))</f>
        <v>2</v>
      </c>
      <c r="L171" s="80">
        <f>IF(ISERROR(VLOOKUP($B171,'R9'!$M$32:$O$37,3,FALSE)),IF(VLOOKUP($B171,'R9'!$N$32:$Q$37,4,FALSE)="","",VLOOKUP($B171,'R9'!$N$32:$Q$37,4,FALSE)),IF(VLOOKUP($B171,'R9'!$M$32:$O$37,3,FALSE)="","",VLOOKUP($B171,'R9'!$M$32:$O$37,3,FALSE)))</f>
        <v>1</v>
      </c>
      <c r="M171" s="80">
        <f>IF(ISERROR(VLOOKUP($B171,'R10'!$M$32:$O$37,3,FALSE)),IF(VLOOKUP($B171,'R10'!$N$32:$Q$37,4,FALSE)="","",VLOOKUP($B171,'R10'!$N$32:$Q$37,4,FALSE)),IF(VLOOKUP($B171,'R10'!$M$32:$O$37,3,FALSE)="","",VLOOKUP($B171,'R10'!$M$32:$O$37,3,FALSE)))</f>
        <v>2</v>
      </c>
      <c r="O171" s="80">
        <f>IF(C171="","",IF(C171&gt;C178,1,IF(C171=C178,0.5,0)))</f>
        <v>1</v>
      </c>
      <c r="P171" s="80">
        <f>IF(D171="","",IF(D171&gt;D179,1,IF(D171=D179,0.5,0)))</f>
        <v>0.5</v>
      </c>
      <c r="Q171" s="80">
        <f>IF(E171="","",IF(E171&gt;E169,1,IF(E171=E169,0.5,0)))</f>
        <v>0</v>
      </c>
      <c r="R171" s="80">
        <f>IF(F171="","",IF(F171&gt;F170,1,IF(F171=F170,0.5,0)))</f>
        <v>0.5</v>
      </c>
      <c r="S171" s="80">
        <f>IF(G171="","",IF(G171&gt;G180,1,IF(G171=G180,0.5,0)))</f>
        <v>0</v>
      </c>
      <c r="T171" s="80">
        <f>IF(H171="","",IF(H171&gt;H172,1,IF(H171=H172,0.5,0)))</f>
        <v>0</v>
      </c>
      <c r="U171" s="80">
        <f>IF(I171="","",IF(I171&gt;I173,1,IF(I171=I173,0.5,0)))</f>
        <v>0.5</v>
      </c>
      <c r="V171" s="80">
        <f>IF(J171="","",IF(J171&gt;J174,1,IF(J171=J174,0.5,0)))</f>
        <v>1</v>
      </c>
      <c r="W171" s="80">
        <f>IF(K171="","",IF(K171&gt;K175,1,IF(K171=K175,0.5,0)))</f>
        <v>0.5</v>
      </c>
      <c r="X171" s="80">
        <f>IF(L171="","",IF(L171&gt;L176,1,IF(L171=L176,0.5,0)))</f>
        <v>0</v>
      </c>
      <c r="Y171" s="80">
        <f>IF(M171="","",IF(M171&gt;M177,1,IF(M171=M177,0.5,0)))</f>
        <v>0.5</v>
      </c>
    </row>
    <row r="172" spans="1:28" ht="15" customHeight="1" x14ac:dyDescent="0.3">
      <c r="A172" s="1">
        <v>4</v>
      </c>
      <c r="B172" s="83" t="s">
        <v>283</v>
      </c>
      <c r="C172" s="80">
        <f>IF(ISERROR(VLOOKUP($B172,'R11'!$M$32:$O$37,3,FALSE)),IF(VLOOKUP($B172,'R11'!$N$32:$Q$37,4,FALSE)="","",VLOOKUP($B172,'R11'!$N$32:$Q$37,4,FALSE)),IF(VLOOKUP($B172,'R11'!$M$32:$O$37,3,FALSE)="","",VLOOKUP($B172,'R11'!$M$32:$O$37,3,FALSE)))</f>
        <v>4</v>
      </c>
      <c r="D172" s="80">
        <f>IF(ISERROR(VLOOKUP($B172,'R1'!$M$32:$O$37,3,FALSE)),IF(VLOOKUP($B172,'R1'!$N$32:$Q$37,4,FALSE)="","",VLOOKUP($B172,'R1'!$N$32:$Q$37,4,FALSE)),IF(VLOOKUP($B172,'R1'!$M$32:$O$37,3,FALSE)="","",VLOOKUP($B172,'R1'!$M$32:$O$37,3,FALSE)))</f>
        <v>3</v>
      </c>
      <c r="E172" s="80">
        <f>IF(ISERROR(VLOOKUP($B172,'R2'!$M$32:$O$37,3,FALSE)),IF(VLOOKUP($B172,'R2'!$N$32:$Q$37,4,FALSE)="","",VLOOKUP($B172,'R2'!$N$32:$Q$37,4,FALSE)),IF(VLOOKUP($B172,'R2'!$M$32:$O$37,3,FALSE)="","",VLOOKUP($B172,'R2'!$M$32:$O$37,3,FALSE)))</f>
        <v>1.5</v>
      </c>
      <c r="F172" s="80">
        <f>IF(ISERROR(VLOOKUP($B172,'R3'!$M$32:$O$37,3,FALSE)),IF(VLOOKUP($B172,'R3'!$N$32:$Q$37,4,FALSE)="","",VLOOKUP($B172,'R3'!$N$32:$Q$37,4,FALSE)),IF(VLOOKUP($B172,'R3'!$M$32:$O$37,3,FALSE)="","",VLOOKUP($B172,'R3'!$M$32:$O$37,3,FALSE)))</f>
        <v>0</v>
      </c>
      <c r="G172" s="80">
        <f>IF(ISERROR(VLOOKUP($B172,'R4'!$M$32:$O$37,3,FALSE)),IF(VLOOKUP($B172,'R4'!$N$32:$Q$37,4,FALSE)="","",VLOOKUP($B172,'R4'!$N$32:$Q$37,4,FALSE)),IF(VLOOKUP($B172,'R4'!$M$32:$O$37,3,FALSE)="","",VLOOKUP($B172,'R4'!$M$32:$O$37,3,FALSE)))</f>
        <v>0.5</v>
      </c>
      <c r="H172" s="80">
        <f>IF(ISERROR(VLOOKUP($B172,'R5'!$M$32:$O$37,3,FALSE)),IF(VLOOKUP($B172,'R5'!$N$32:$Q$37,4,FALSE)="","",VLOOKUP($B172,'R5'!$N$32:$Q$37,4,FALSE)),IF(VLOOKUP($B172,'R5'!$M$32:$O$37,3,FALSE)="","",VLOOKUP($B172,'R5'!$M$32:$O$37,3,FALSE)))</f>
        <v>3</v>
      </c>
      <c r="I172" s="80">
        <f>IF(ISERROR(VLOOKUP($B172,'R6'!$M$32:$O$37,3,FALSE)),IF(VLOOKUP($B172,'R6'!$N$32:$Q$37,4,FALSE)="","",VLOOKUP($B172,'R6'!$N$32:$Q$37,4,FALSE)),IF(VLOOKUP($B172,'R6'!$M$32:$O$37,3,FALSE)="","",VLOOKUP($B172,'R6'!$M$32:$O$37,3,FALSE)))</f>
        <v>3</v>
      </c>
      <c r="J172" s="80">
        <f>IF(ISERROR(VLOOKUP($B172,'R7'!$M$32:$O$37,3,FALSE)),IF(VLOOKUP($B172,'R7'!$N$32:$Q$37,4,FALSE)="","",VLOOKUP($B172,'R7'!$N$32:$Q$37,4,FALSE)),IF(VLOOKUP($B172,'R7'!$M$32:$O$37,3,FALSE)="","",VLOOKUP($B172,'R7'!$M$32:$O$37,3,FALSE)))</f>
        <v>1.5</v>
      </c>
      <c r="K172" s="80">
        <f>IF(ISERROR(VLOOKUP($B172,'R8'!$M$32:$O$37,3,FALSE)),IF(VLOOKUP($B172,'R8'!$N$32:$Q$37,4,FALSE)="","",VLOOKUP($B172,'R8'!$N$32:$Q$37,4,FALSE)),IF(VLOOKUP($B172,'R8'!$M$32:$O$37,3,FALSE)="","",VLOOKUP($B172,'R8'!$M$32:$O$37,3,FALSE)))</f>
        <v>0.5</v>
      </c>
      <c r="L172" s="80">
        <f>IF(ISERROR(VLOOKUP($B172,'R9'!$M$32:$O$37,3,FALSE)),IF(VLOOKUP($B172,'R9'!$N$32:$Q$37,4,FALSE)="","",VLOOKUP($B172,'R9'!$N$32:$Q$37,4,FALSE)),IF(VLOOKUP($B172,'R9'!$M$32:$O$37,3,FALSE)="","",VLOOKUP($B172,'R9'!$M$32:$O$37,3,FALSE)))</f>
        <v>3</v>
      </c>
      <c r="M172" s="80">
        <f>IF(ISERROR(VLOOKUP($B172,'R10'!$M$32:$O$37,3,FALSE)),IF(VLOOKUP($B172,'R10'!$N$32:$Q$37,4,FALSE)="","",VLOOKUP($B172,'R10'!$N$32:$Q$37,4,FALSE)),IF(VLOOKUP($B172,'R10'!$M$32:$O$37,3,FALSE)="","",VLOOKUP($B172,'R10'!$M$32:$O$37,3,FALSE)))</f>
        <v>3</v>
      </c>
      <c r="O172" s="80">
        <f>IF(C172="","",IF(C172&gt;C177,1,IF(C172=C177,0.5,0)))</f>
        <v>1</v>
      </c>
      <c r="P172" s="80">
        <f>IF(D172="","",IF(D172&gt;D178,1,IF(D172=D178,0.5,0)))</f>
        <v>1</v>
      </c>
      <c r="Q172" s="80">
        <f>IF(E172="","",IF(E172&gt;E179,1,IF(E172=E179,0.5,0)))</f>
        <v>0</v>
      </c>
      <c r="R172" s="80">
        <f>IF(F172="","",IF(F172&gt;F169,1,IF(F172=F169,0.5,0)))</f>
        <v>0</v>
      </c>
      <c r="S172" s="80">
        <f>IF(G172="","",IF(G172&gt;G170,1,IF(G172=G170,0.5,0)))</f>
        <v>0</v>
      </c>
      <c r="T172" s="80">
        <f>IF(H172="","",IF(H172&gt;H171,1,IF(H172=H171,0.5,0)))</f>
        <v>1</v>
      </c>
      <c r="U172" s="80">
        <f>IF(I172="","",IF(I172&gt;I180,1,IF(I172=I180,0.5,0)))</f>
        <v>1</v>
      </c>
      <c r="V172" s="80">
        <f>IF(J172="","",IF(J172&gt;J173,1,IF(J172=J173,0.5,0)))</f>
        <v>0</v>
      </c>
      <c r="W172" s="80">
        <f>IF(K172="","",IF(K172&gt;K174,1,IF(K172=K174,0.5,0)))</f>
        <v>0</v>
      </c>
      <c r="X172" s="80">
        <f>IF(L172="","",IF(L172&gt;L175,1,IF(L172=L175,0.5,0)))</f>
        <v>1</v>
      </c>
      <c r="Y172" s="80">
        <f>IF(M172="","",IF(M172&gt;M176,1,IF(M172=M176,0.5,0)))</f>
        <v>1</v>
      </c>
    </row>
    <row r="173" spans="1:28" ht="15" customHeight="1" x14ac:dyDescent="0.3">
      <c r="A173" s="1">
        <v>5</v>
      </c>
      <c r="B173" s="83" t="s">
        <v>284</v>
      </c>
      <c r="C173" s="80">
        <f>IF(ISERROR(VLOOKUP($B173,'R11'!$M$32:$O$37,3,FALSE)),IF(VLOOKUP($B173,'R11'!$N$32:$Q$37,4,FALSE)="","",VLOOKUP($B173,'R11'!$N$32:$Q$37,4,FALSE)),IF(VLOOKUP($B173,'R11'!$M$32:$O$37,3,FALSE)="","",VLOOKUP($B173,'R11'!$M$32:$O$37,3,FALSE)))</f>
        <v>1.5</v>
      </c>
      <c r="D173" s="80">
        <f>IF(ISERROR(VLOOKUP($B173,'R1'!$M$32:$O$37,3,FALSE)),IF(VLOOKUP($B173,'R1'!$N$32:$Q$37,4,FALSE)="","",VLOOKUP($B173,'R1'!$N$32:$Q$37,4,FALSE)),IF(VLOOKUP($B173,'R1'!$M$32:$O$37,3,FALSE)="","",VLOOKUP($B173,'R1'!$M$32:$O$37,3,FALSE)))</f>
        <v>1</v>
      </c>
      <c r="E173" s="80">
        <f>IF(ISERROR(VLOOKUP($B173,'R2'!$M$32:$O$37,3,FALSE)),IF(VLOOKUP($B173,'R2'!$N$32:$Q$37,4,FALSE)="","",VLOOKUP($B173,'R2'!$N$32:$Q$37,4,FALSE)),IF(VLOOKUP($B173,'R2'!$M$32:$O$37,3,FALSE)="","",VLOOKUP($B173,'R2'!$M$32:$O$37,3,FALSE)))</f>
        <v>2.5</v>
      </c>
      <c r="F173" s="80">
        <f>IF(ISERROR(VLOOKUP($B173,'R3'!$M$32:$O$37,3,FALSE)),IF(VLOOKUP($B173,'R3'!$N$32:$Q$37,4,FALSE)="","",VLOOKUP($B173,'R3'!$N$32:$Q$37,4,FALSE)),IF(VLOOKUP($B173,'R3'!$M$32:$O$37,3,FALSE)="","",VLOOKUP($B173,'R3'!$M$32:$O$37,3,FALSE)))</f>
        <v>3</v>
      </c>
      <c r="G173" s="80">
        <f>IF(ISERROR(VLOOKUP($B173,'R4'!$M$32:$O$37,3,FALSE)),IF(VLOOKUP($B173,'R4'!$N$32:$Q$37,4,FALSE)="","",VLOOKUP($B173,'R4'!$N$32:$Q$37,4,FALSE)),IF(VLOOKUP($B173,'R4'!$M$32:$O$37,3,FALSE)="","",VLOOKUP($B173,'R4'!$M$32:$O$37,3,FALSE)))</f>
        <v>4</v>
      </c>
      <c r="H173" s="80">
        <f>IF(ISERROR(VLOOKUP($B173,'R5'!$M$32:$O$37,3,FALSE)),IF(VLOOKUP($B173,'R5'!$N$32:$Q$37,4,FALSE)="","",VLOOKUP($B173,'R5'!$N$32:$Q$37,4,FALSE)),IF(VLOOKUP($B173,'R5'!$M$32:$O$37,3,FALSE)="","",VLOOKUP($B173,'R5'!$M$32:$O$37,3,FALSE)))</f>
        <v>1.5</v>
      </c>
      <c r="I173" s="80">
        <f>IF(ISERROR(VLOOKUP($B173,'R6'!$M$32:$O$37,3,FALSE)),IF(VLOOKUP($B173,'R6'!$N$32:$Q$37,4,FALSE)="","",VLOOKUP($B173,'R6'!$N$32:$Q$37,4,FALSE)),IF(VLOOKUP($B173,'R6'!$M$32:$O$37,3,FALSE)="","",VLOOKUP($B173,'R6'!$M$32:$O$37,3,FALSE)))</f>
        <v>2</v>
      </c>
      <c r="J173" s="80">
        <f>IF(ISERROR(VLOOKUP($B173,'R7'!$M$32:$O$37,3,FALSE)),IF(VLOOKUP($B173,'R7'!$N$32:$Q$37,4,FALSE)="","",VLOOKUP($B173,'R7'!$N$32:$Q$37,4,FALSE)),IF(VLOOKUP($B173,'R7'!$M$32:$O$37,3,FALSE)="","",VLOOKUP($B173,'R7'!$M$32:$O$37,3,FALSE)))</f>
        <v>2.5</v>
      </c>
      <c r="K173" s="80">
        <f>IF(ISERROR(VLOOKUP($B173,'R8'!$M$32:$O$37,3,FALSE)),IF(VLOOKUP($B173,'R8'!$N$32:$Q$37,4,FALSE)="","",VLOOKUP($B173,'R8'!$N$32:$Q$37,4,FALSE)),IF(VLOOKUP($B173,'R8'!$M$32:$O$37,3,FALSE)="","",VLOOKUP($B173,'R8'!$M$32:$O$37,3,FALSE)))</f>
        <v>2</v>
      </c>
      <c r="L173" s="80">
        <f>IF(ISERROR(VLOOKUP($B173,'R9'!$M$32:$O$37,3,FALSE)),IF(VLOOKUP($B173,'R9'!$N$32:$Q$37,4,FALSE)="","",VLOOKUP($B173,'R9'!$N$32:$Q$37,4,FALSE)),IF(VLOOKUP($B173,'R9'!$M$32:$O$37,3,FALSE)="","",VLOOKUP($B173,'R9'!$M$32:$O$37,3,FALSE)))</f>
        <v>2</v>
      </c>
      <c r="M173" s="80">
        <f>IF(ISERROR(VLOOKUP($B173,'R10'!$M$32:$O$37,3,FALSE)),IF(VLOOKUP($B173,'R10'!$N$32:$Q$37,4,FALSE)="","",VLOOKUP($B173,'R10'!$N$32:$Q$37,4,FALSE)),IF(VLOOKUP($B173,'R10'!$M$32:$O$37,3,FALSE)="","",VLOOKUP($B173,'R10'!$M$32:$O$37,3,FALSE)))</f>
        <v>0.5</v>
      </c>
      <c r="O173" s="80">
        <f>IF(C173="","",IF(C173&gt;C176,1,IF(C173=C176,0.5,0)))</f>
        <v>0</v>
      </c>
      <c r="P173" s="80">
        <f>IF(D173="","",IF(D173&gt;D177,1,IF(D173=D177,0.5,0)))</f>
        <v>0</v>
      </c>
      <c r="Q173" s="80">
        <f>IF(E173="","",IF(E173&gt;E178,1,IF(E173=E178,0.5,0)))</f>
        <v>1</v>
      </c>
      <c r="R173" s="80">
        <f>IF(F173="","",IF(F173&gt;F179,1,IF(F173=F179,0.5,0)))</f>
        <v>1</v>
      </c>
      <c r="S173" s="80">
        <f>IF(G173="","",IF(G173&gt;G169,1,IF(G173=G169,0.5,0)))</f>
        <v>1</v>
      </c>
      <c r="T173" s="80">
        <f>IF(H173="","",IF(H173&gt;H170,1,IF(H173=H170,0.5,0)))</f>
        <v>0</v>
      </c>
      <c r="U173" s="80">
        <f>IF(I173="","",IF(I173&gt;I171,1,IF(I173=I171,0.5,0)))</f>
        <v>0.5</v>
      </c>
      <c r="V173" s="80">
        <f>IF(J173="","",IF(J173&gt;J172,1,IF(J173=J172,0.5,0)))</f>
        <v>1</v>
      </c>
      <c r="W173" s="80">
        <f>IF(K173="","",IF(K173&gt;K180,1,IF(K173=K180,0.5,0)))</f>
        <v>0.5</v>
      </c>
      <c r="X173" s="80">
        <f>IF(L173="","",IF(L173&gt;L174,1,IF(L173=L174,0.5,0)))</f>
        <v>0.5</v>
      </c>
      <c r="Y173" s="80">
        <f>IF(M173="","",IF(M173&gt;M175,1,IF(M173=M175,0.5,0)))</f>
        <v>0</v>
      </c>
    </row>
    <row r="174" spans="1:28" ht="15" customHeight="1" x14ac:dyDescent="0.3">
      <c r="A174" s="1">
        <v>6</v>
      </c>
      <c r="B174" s="83" t="s">
        <v>285</v>
      </c>
      <c r="C174" s="80">
        <f>IF(ISERROR(VLOOKUP($B174,'R11'!$M$32:$O$37,3,FALSE)),IF(VLOOKUP($B174,'R11'!$N$32:$Q$37,4,FALSE)="","",VLOOKUP($B174,'R11'!$N$32:$Q$37,4,FALSE)),IF(VLOOKUP($B174,'R11'!$M$32:$O$37,3,FALSE)="","",VLOOKUP($B174,'R11'!$M$32:$O$37,3,FALSE)))</f>
        <v>3.5</v>
      </c>
      <c r="D174" s="80">
        <f>IF(ISERROR(VLOOKUP($B174,'R1'!$M$32:$O$37,3,FALSE)),IF(VLOOKUP($B174,'R1'!$N$32:$Q$37,4,FALSE)="","",VLOOKUP($B174,'R1'!$N$32:$Q$37,4,FALSE)),IF(VLOOKUP($B174,'R1'!$M$32:$O$37,3,FALSE)="","",VLOOKUP($B174,'R1'!$M$32:$O$37,3,FALSE)))</f>
        <v>3</v>
      </c>
      <c r="E174" s="80">
        <f>IF(ISERROR(VLOOKUP($B174,'R2'!$M$32:$O$37,3,FALSE)),IF(VLOOKUP($B174,'R2'!$N$32:$Q$37,4,FALSE)="","",VLOOKUP($B174,'R2'!$N$32:$Q$37,4,FALSE)),IF(VLOOKUP($B174,'R2'!$M$32:$O$37,3,FALSE)="","",VLOOKUP($B174,'R2'!$M$32:$O$37,3,FALSE)))</f>
        <v>3</v>
      </c>
      <c r="F174" s="80">
        <f>IF(ISERROR(VLOOKUP($B174,'R3'!$M$32:$O$37,3,FALSE)),IF(VLOOKUP($B174,'R3'!$N$32:$Q$37,4,FALSE)="","",VLOOKUP($B174,'R3'!$N$32:$Q$37,4,FALSE)),IF(VLOOKUP($B174,'R3'!$M$32:$O$37,3,FALSE)="","",VLOOKUP($B174,'R3'!$M$32:$O$37,3,FALSE)))</f>
        <v>3</v>
      </c>
      <c r="G174" s="80">
        <f>IF(ISERROR(VLOOKUP($B174,'R4'!$M$32:$O$37,3,FALSE)),IF(VLOOKUP($B174,'R4'!$N$32:$Q$37,4,FALSE)="","",VLOOKUP($B174,'R4'!$N$32:$Q$37,4,FALSE)),IF(VLOOKUP($B174,'R4'!$M$32:$O$37,3,FALSE)="","",VLOOKUP($B174,'R4'!$M$32:$O$37,3,FALSE)))</f>
        <v>3</v>
      </c>
      <c r="H174" s="80">
        <f>IF(ISERROR(VLOOKUP($B174,'R5'!$M$32:$O$37,3,FALSE)),IF(VLOOKUP($B174,'R5'!$N$32:$Q$37,4,FALSE)="","",VLOOKUP($B174,'R5'!$N$32:$Q$37,4,FALSE)),IF(VLOOKUP($B174,'R5'!$M$32:$O$37,3,FALSE)="","",VLOOKUP($B174,'R5'!$M$32:$O$37,3,FALSE)))</f>
        <v>3.5</v>
      </c>
      <c r="I174" s="80">
        <f>IF(ISERROR(VLOOKUP($B174,'R6'!$M$32:$O$37,3,FALSE)),IF(VLOOKUP($B174,'R6'!$N$32:$Q$37,4,FALSE)="","",VLOOKUP($B174,'R6'!$N$32:$Q$37,4,FALSE)),IF(VLOOKUP($B174,'R6'!$M$32:$O$37,3,FALSE)="","",VLOOKUP($B174,'R6'!$M$32:$O$37,3,FALSE)))</f>
        <v>2</v>
      </c>
      <c r="J174" s="80">
        <f>IF(ISERROR(VLOOKUP($B174,'R7'!$M$32:$O$37,3,FALSE)),IF(VLOOKUP($B174,'R7'!$N$32:$Q$37,4,FALSE)="","",VLOOKUP($B174,'R7'!$N$32:$Q$37,4,FALSE)),IF(VLOOKUP($B174,'R7'!$M$32:$O$37,3,FALSE)="","",VLOOKUP($B174,'R7'!$M$32:$O$37,3,FALSE)))</f>
        <v>1.5</v>
      </c>
      <c r="K174" s="80">
        <f>IF(ISERROR(VLOOKUP($B174,'R8'!$M$32:$O$37,3,FALSE)),IF(VLOOKUP($B174,'R8'!$N$32:$Q$37,4,FALSE)="","",VLOOKUP($B174,'R8'!$N$32:$Q$37,4,FALSE)),IF(VLOOKUP($B174,'R8'!$M$32:$O$37,3,FALSE)="","",VLOOKUP($B174,'R8'!$M$32:$O$37,3,FALSE)))</f>
        <v>3.5</v>
      </c>
      <c r="L174" s="80">
        <f>IF(ISERROR(VLOOKUP($B174,'R9'!$M$32:$O$37,3,FALSE)),IF(VLOOKUP($B174,'R9'!$N$32:$Q$37,4,FALSE)="","",VLOOKUP($B174,'R9'!$N$32:$Q$37,4,FALSE)),IF(VLOOKUP($B174,'R9'!$M$32:$O$37,3,FALSE)="","",VLOOKUP($B174,'R9'!$M$32:$O$37,3,FALSE)))</f>
        <v>2</v>
      </c>
      <c r="M174" s="80">
        <f>IF(ISERROR(VLOOKUP($B174,'R10'!$M$32:$O$37,3,FALSE)),IF(VLOOKUP($B174,'R10'!$N$32:$Q$37,4,FALSE)="","",VLOOKUP($B174,'R10'!$N$32:$Q$37,4,FALSE)),IF(VLOOKUP($B174,'R10'!$M$32:$O$37,3,FALSE)="","",VLOOKUP($B174,'R10'!$M$32:$O$37,3,FALSE)))</f>
        <v>2</v>
      </c>
      <c r="O174" s="80">
        <f>IF(C174="","",IF(C174&gt;C175,1,IF(C174=C175,0.5,0)))</f>
        <v>1</v>
      </c>
      <c r="P174" s="80">
        <f>IF(D174="","",IF(D174&gt;D176,1,IF(D174=D176,0.5,0)))</f>
        <v>1</v>
      </c>
      <c r="Q174" s="80">
        <f>IF(E174="","",IF(E174&gt;E177,1,IF(E174=E177,0.5,0)))</f>
        <v>1</v>
      </c>
      <c r="R174" s="80">
        <f>IF(F174="","",IF(F174&gt;F178,1,IF(F174=F178,0.5,0)))</f>
        <v>1</v>
      </c>
      <c r="S174" s="80">
        <f>IF(G174="","",IF(G174&gt;G179,1,IF(G174=G179,0.5,0)))</f>
        <v>1</v>
      </c>
      <c r="T174" s="80">
        <f>IF(H174="","",IF(H174&gt;H169,1,IF(H174=H169,0.5,0)))</f>
        <v>1</v>
      </c>
      <c r="U174" s="80">
        <f>IF(I174="","",IF(I174&gt;I170,1,IF(I174=I170,0.5,0)))</f>
        <v>0.5</v>
      </c>
      <c r="V174" s="80">
        <f>IF(J174="","",IF(J174&gt;J171,1,IF(J174=J171,0.5,0)))</f>
        <v>0</v>
      </c>
      <c r="W174" s="80">
        <f>IF(K174="","",IF(K174&gt;K172,1,IF(K174=K172,0.5,0)))</f>
        <v>1</v>
      </c>
      <c r="X174" s="80">
        <f>IF(L174="","",IF(L174&gt;L173,1,IF(L174=L173,0.5,0)))</f>
        <v>0.5</v>
      </c>
      <c r="Y174" s="80">
        <f>IF(M174="","",IF(M174&gt;M180,1,IF(M174=M180,0.5,0)))</f>
        <v>0.5</v>
      </c>
    </row>
    <row r="175" spans="1:28" ht="15" customHeight="1" x14ac:dyDescent="0.3">
      <c r="A175" s="1">
        <v>7</v>
      </c>
      <c r="B175" s="83" t="s">
        <v>286</v>
      </c>
      <c r="C175" s="80">
        <f>IF(ISERROR(VLOOKUP($B175,'R11'!$M$32:$O$37,3,FALSE)),IF(VLOOKUP($B175,'R11'!$N$32:$Q$37,4,FALSE)="","",VLOOKUP($B175,'R11'!$N$32:$Q$37,4,FALSE)),IF(VLOOKUP($B175,'R11'!$M$32:$O$37,3,FALSE)="","",VLOOKUP($B175,'R11'!$M$32:$O$37,3,FALSE)))</f>
        <v>0.5</v>
      </c>
      <c r="D175" s="80">
        <f>IF(ISERROR(VLOOKUP($B175,'R1'!$M$32:$O$37,3,FALSE)),IF(VLOOKUP($B175,'R1'!$N$32:$Q$37,4,FALSE)="","",VLOOKUP($B175,'R1'!$N$32:$Q$37,4,FALSE)),IF(VLOOKUP($B175,'R1'!$M$32:$O$37,3,FALSE)="","",VLOOKUP($B175,'R1'!$M$32:$O$37,3,FALSE)))</f>
        <v>2</v>
      </c>
      <c r="E175" s="80">
        <f>IF(ISERROR(VLOOKUP($B175,'R2'!$M$32:$O$37,3,FALSE)),IF(VLOOKUP($B175,'R2'!$N$32:$Q$37,4,FALSE)="","",VLOOKUP($B175,'R2'!$N$32:$Q$37,4,FALSE)),IF(VLOOKUP($B175,'R2'!$M$32:$O$37,3,FALSE)="","",VLOOKUP($B175,'R2'!$M$32:$O$37,3,FALSE)))</f>
        <v>0.5</v>
      </c>
      <c r="F175" s="80">
        <f>IF(ISERROR(VLOOKUP($B175,'R3'!$M$32:$O$37,3,FALSE)),IF(VLOOKUP($B175,'R3'!$N$32:$Q$37,4,FALSE)="","",VLOOKUP($B175,'R3'!$N$32:$Q$37,4,FALSE)),IF(VLOOKUP($B175,'R3'!$M$32:$O$37,3,FALSE)="","",VLOOKUP($B175,'R3'!$M$32:$O$37,3,FALSE)))</f>
        <v>3</v>
      </c>
      <c r="G175" s="80">
        <f>IF(ISERROR(VLOOKUP($B175,'R4'!$M$32:$O$37,3,FALSE)),IF(VLOOKUP($B175,'R4'!$N$32:$Q$37,4,FALSE)="","",VLOOKUP($B175,'R4'!$N$32:$Q$37,4,FALSE)),IF(VLOOKUP($B175,'R4'!$M$32:$O$37,3,FALSE)="","",VLOOKUP($B175,'R4'!$M$32:$O$37,3,FALSE)))</f>
        <v>2.5</v>
      </c>
      <c r="H175" s="80">
        <f>IF(ISERROR(VLOOKUP($B175,'R5'!$M$32:$O$37,3,FALSE)),IF(VLOOKUP($B175,'R5'!$N$32:$Q$37,4,FALSE)="","",VLOOKUP($B175,'R5'!$N$32:$Q$37,4,FALSE)),IF(VLOOKUP($B175,'R5'!$M$32:$O$37,3,FALSE)="","",VLOOKUP($B175,'R5'!$M$32:$O$37,3,FALSE)))</f>
        <v>1</v>
      </c>
      <c r="I175" s="80">
        <f>IF(ISERROR(VLOOKUP($B175,'R6'!$M$32:$O$37,3,FALSE)),IF(VLOOKUP($B175,'R6'!$N$32:$Q$37,4,FALSE)="","",VLOOKUP($B175,'R6'!$N$32:$Q$37,4,FALSE)),IF(VLOOKUP($B175,'R6'!$M$32:$O$37,3,FALSE)="","",VLOOKUP($B175,'R6'!$M$32:$O$37,3,FALSE)))</f>
        <v>2.5</v>
      </c>
      <c r="J175" s="80">
        <f>IF(ISERROR(VLOOKUP($B175,'R7'!$M$32:$O$37,3,FALSE)),IF(VLOOKUP($B175,'R7'!$N$32:$Q$37,4,FALSE)="","",VLOOKUP($B175,'R7'!$N$32:$Q$37,4,FALSE)),IF(VLOOKUP($B175,'R7'!$M$32:$O$37,3,FALSE)="","",VLOOKUP($B175,'R7'!$M$32:$O$37,3,FALSE)))</f>
        <v>2</v>
      </c>
      <c r="K175" s="80">
        <f>IF(ISERROR(VLOOKUP($B175,'R8'!$M$32:$O$37,3,FALSE)),IF(VLOOKUP($B175,'R8'!$N$32:$Q$37,4,FALSE)="","",VLOOKUP($B175,'R8'!$N$32:$Q$37,4,FALSE)),IF(VLOOKUP($B175,'R8'!$M$32:$O$37,3,FALSE)="","",VLOOKUP($B175,'R8'!$M$32:$O$37,3,FALSE)))</f>
        <v>2</v>
      </c>
      <c r="L175" s="80">
        <f>IF(ISERROR(VLOOKUP($B175,'R9'!$M$32:$O$37,3,FALSE)),IF(VLOOKUP($B175,'R9'!$N$32:$Q$37,4,FALSE)="","",VLOOKUP($B175,'R9'!$N$32:$Q$37,4,FALSE)),IF(VLOOKUP($B175,'R9'!$M$32:$O$37,3,FALSE)="","",VLOOKUP($B175,'R9'!$M$32:$O$37,3,FALSE)))</f>
        <v>1</v>
      </c>
      <c r="M175" s="80">
        <f>IF(ISERROR(VLOOKUP($B175,'R10'!$M$32:$O$37,3,FALSE)),IF(VLOOKUP($B175,'R10'!$N$32:$Q$37,4,FALSE)="","",VLOOKUP($B175,'R10'!$N$32:$Q$37,4,FALSE)),IF(VLOOKUP($B175,'R10'!$M$32:$O$37,3,FALSE)="","",VLOOKUP($B175,'R10'!$M$32:$O$37,3,FALSE)))</f>
        <v>3.5</v>
      </c>
      <c r="O175" s="80">
        <f>IF(C175="","",IF(C175&gt;C174,1,IF(C175=C174,0.5,0)))</f>
        <v>0</v>
      </c>
      <c r="P175" s="80">
        <f>IF(D175="","",IF(D175&gt;D180,1,IF(D175=D180,0.5,0)))</f>
        <v>0.5</v>
      </c>
      <c r="Q175" s="80">
        <f>IF(E175="","",IF(E175&gt;E176,1,IF(E175=E176,0.5,0)))</f>
        <v>0</v>
      </c>
      <c r="R175" s="80">
        <f>IF(F175="","",IF(F175&gt;F177,1,IF(F175=F177,0.5,0)))</f>
        <v>1</v>
      </c>
      <c r="S175" s="80">
        <f>IF(G175="","",IF(G175&gt;G178,1,IF(G175=G178,0.5,0)))</f>
        <v>1</v>
      </c>
      <c r="T175" s="80">
        <f>IF(H175="","",IF(H175&gt;H179,1,IF(H175=H179,0.5,0)))</f>
        <v>0</v>
      </c>
      <c r="U175" s="80">
        <f>IF(I175="","",IF(I175&gt;I169,1,IF(I175=I169,0.5,0)))</f>
        <v>1</v>
      </c>
      <c r="V175" s="80">
        <f>IF(J175="","",IF(J175&gt;J170,1,IF(J175=J170,0.5,0)))</f>
        <v>0.5</v>
      </c>
      <c r="W175" s="80">
        <f>IF(K175="","",IF(K175&gt;K171,1,IF(K175=K171,0.5,0)))</f>
        <v>0.5</v>
      </c>
      <c r="X175" s="80">
        <f>IF(L175="","",IF(L175&gt;L172,1,IF(L175=L172,0.5,0)))</f>
        <v>0</v>
      </c>
      <c r="Y175" s="80">
        <f>IF(M175="","",IF(M175&gt;M173,1,IF(M175=M173,0.5,0)))</f>
        <v>1</v>
      </c>
    </row>
    <row r="176" spans="1:28" ht="15" customHeight="1" x14ac:dyDescent="0.3">
      <c r="A176" s="1">
        <v>8</v>
      </c>
      <c r="B176" s="83" t="s">
        <v>287</v>
      </c>
      <c r="C176" s="80">
        <f>IF(ISERROR(VLOOKUP($B176,'R11'!$M$32:$O$37,3,FALSE)),IF(VLOOKUP($B176,'R11'!$N$32:$Q$37,4,FALSE)="","",VLOOKUP($B176,'R11'!$N$32:$Q$37,4,FALSE)),IF(VLOOKUP($B176,'R11'!$M$32:$O$37,3,FALSE)="","",VLOOKUP($B176,'R11'!$M$32:$O$37,3,FALSE)))</f>
        <v>2.5</v>
      </c>
      <c r="D176" s="80">
        <f>IF(ISERROR(VLOOKUP($B176,'R1'!$M$32:$O$37,3,FALSE)),IF(VLOOKUP($B176,'R1'!$N$32:$Q$37,4,FALSE)="","",VLOOKUP($B176,'R1'!$N$32:$Q$37,4,FALSE)),IF(VLOOKUP($B176,'R1'!$M$32:$O$37,3,FALSE)="","",VLOOKUP($B176,'R1'!$M$32:$O$37,3,FALSE)))</f>
        <v>1</v>
      </c>
      <c r="E176" s="80">
        <f>IF(ISERROR(VLOOKUP($B176,'R2'!$M$32:$O$37,3,FALSE)),IF(VLOOKUP($B176,'R2'!$N$32:$Q$37,4,FALSE)="","",VLOOKUP($B176,'R2'!$N$32:$Q$37,4,FALSE)),IF(VLOOKUP($B176,'R2'!$M$32:$O$37,3,FALSE)="","",VLOOKUP($B176,'R2'!$M$32:$O$37,3,FALSE)))</f>
        <v>3.5</v>
      </c>
      <c r="F176" s="80">
        <f>IF(ISERROR(VLOOKUP($B176,'R3'!$M$32:$O$37,3,FALSE)),IF(VLOOKUP($B176,'R3'!$N$32:$Q$37,4,FALSE)="","",VLOOKUP($B176,'R3'!$N$32:$Q$37,4,FALSE)),IF(VLOOKUP($B176,'R3'!$M$32:$O$37,3,FALSE)="","",VLOOKUP($B176,'R3'!$M$32:$O$37,3,FALSE)))</f>
        <v>3.5</v>
      </c>
      <c r="G176" s="80">
        <f>IF(ISERROR(VLOOKUP($B176,'R4'!$M$32:$O$37,3,FALSE)),IF(VLOOKUP($B176,'R4'!$N$32:$Q$37,4,FALSE)="","",VLOOKUP($B176,'R4'!$N$32:$Q$37,4,FALSE)),IF(VLOOKUP($B176,'R4'!$M$32:$O$37,3,FALSE)="","",VLOOKUP($B176,'R4'!$M$32:$O$37,3,FALSE)))</f>
        <v>4</v>
      </c>
      <c r="H176" s="80">
        <f>IF(ISERROR(VLOOKUP($B176,'R5'!$M$32:$O$37,3,FALSE)),IF(VLOOKUP($B176,'R5'!$N$32:$Q$37,4,FALSE)="","",VLOOKUP($B176,'R5'!$N$32:$Q$37,4,FALSE)),IF(VLOOKUP($B176,'R5'!$M$32:$O$37,3,FALSE)="","",VLOOKUP($B176,'R5'!$M$32:$O$37,3,FALSE)))</f>
        <v>3</v>
      </c>
      <c r="I176" s="80">
        <f>IF(ISERROR(VLOOKUP($B176,'R6'!$M$32:$O$37,3,FALSE)),IF(VLOOKUP($B176,'R6'!$N$32:$Q$37,4,FALSE)="","",VLOOKUP($B176,'R6'!$N$32:$Q$37,4,FALSE)),IF(VLOOKUP($B176,'R6'!$M$32:$O$37,3,FALSE)="","",VLOOKUP($B176,'R6'!$M$32:$O$37,3,FALSE)))</f>
        <v>3</v>
      </c>
      <c r="J176" s="80">
        <f>IF(ISERROR(VLOOKUP($B176,'R7'!$M$32:$O$37,3,FALSE)),IF(VLOOKUP($B176,'R7'!$N$32:$Q$37,4,FALSE)="","",VLOOKUP($B176,'R7'!$N$32:$Q$37,4,FALSE)),IF(VLOOKUP($B176,'R7'!$M$32:$O$37,3,FALSE)="","",VLOOKUP($B176,'R7'!$M$32:$O$37,3,FALSE)))</f>
        <v>2</v>
      </c>
      <c r="K176" s="80">
        <f>IF(ISERROR(VLOOKUP($B176,'R8'!$M$32:$O$37,3,FALSE)),IF(VLOOKUP($B176,'R8'!$N$32:$Q$37,4,FALSE)="","",VLOOKUP($B176,'R8'!$N$32:$Q$37,4,FALSE)),IF(VLOOKUP($B176,'R8'!$M$32:$O$37,3,FALSE)="","",VLOOKUP($B176,'R8'!$M$32:$O$37,3,FALSE)))</f>
        <v>1.5</v>
      </c>
      <c r="L176" s="80">
        <f>IF(ISERROR(VLOOKUP($B176,'R9'!$M$32:$O$37,3,FALSE)),IF(VLOOKUP($B176,'R9'!$N$32:$Q$37,4,FALSE)="","",VLOOKUP($B176,'R9'!$N$32:$Q$37,4,FALSE)),IF(VLOOKUP($B176,'R9'!$M$32:$O$37,3,FALSE)="","",VLOOKUP($B176,'R9'!$M$32:$O$37,3,FALSE)))</f>
        <v>3</v>
      </c>
      <c r="M176" s="80">
        <f>IF(ISERROR(VLOOKUP($B176,'R10'!$M$32:$O$37,3,FALSE)),IF(VLOOKUP($B176,'R10'!$N$32:$Q$37,4,FALSE)="","",VLOOKUP($B176,'R10'!$N$32:$Q$37,4,FALSE)),IF(VLOOKUP($B176,'R10'!$M$32:$O$37,3,FALSE)="","",VLOOKUP($B176,'R10'!$M$32:$O$37,3,FALSE)))</f>
        <v>1</v>
      </c>
      <c r="O176" s="80">
        <f>IF(C176="","",IF(C176&gt;C173,1,IF(C176=C173,0.5,0)))</f>
        <v>1</v>
      </c>
      <c r="P176" s="80">
        <f>IF(D176="","",IF(D176&gt;D174,1,IF(D176=D174,0.5,0)))</f>
        <v>0</v>
      </c>
      <c r="Q176" s="80">
        <f>IF(E176="","",IF(E176&gt;E175,1,IF(E176=E175,0.5,0)))</f>
        <v>1</v>
      </c>
      <c r="R176" s="80">
        <f>IF(F176="","",IF(F176&gt;F180,1,IF(F176=F180,0.5,0)))</f>
        <v>1</v>
      </c>
      <c r="S176" s="80">
        <f>IF(G176="","",IF(G176&gt;G177,1,IF(G176=G177,0.5,0)))</f>
        <v>1</v>
      </c>
      <c r="T176" s="80">
        <f>IF(H176="","",IF(H176&gt;H178,1,IF(H176=H178,0.5,0)))</f>
        <v>1</v>
      </c>
      <c r="U176" s="80">
        <f>IF(I176="","",IF(I176&gt;I179,1,IF(I176=I179,0.5,0)))</f>
        <v>1</v>
      </c>
      <c r="V176" s="80">
        <f>IF(J176="","",IF(J176&gt;J169,1,IF(J176=J169,0.5,0)))</f>
        <v>0.5</v>
      </c>
      <c r="W176" s="80">
        <f>IF(K176="","",IF(K176&gt;K170,1,IF(K176=K170,0.5,0)))</f>
        <v>0</v>
      </c>
      <c r="X176" s="80">
        <f>IF(L176="","",IF(L176&gt;L171,1,IF(L176=L171,0.5,0)))</f>
        <v>1</v>
      </c>
      <c r="Y176" s="80">
        <f>IF(M176="","",IF(M176&gt;M172,1,IF(M176=M172,0.5,0)))</f>
        <v>0</v>
      </c>
    </row>
    <row r="177" spans="1:25" ht="15" customHeight="1" x14ac:dyDescent="0.3">
      <c r="A177" s="1">
        <v>9</v>
      </c>
      <c r="B177" s="83" t="s">
        <v>288</v>
      </c>
      <c r="C177" s="80">
        <f>IF(ISERROR(VLOOKUP($B177,'R11'!$M$32:$O$37,3,FALSE)),IF(VLOOKUP($B177,'R11'!$N$32:$Q$37,4,FALSE)="","",VLOOKUP($B177,'R11'!$N$32:$Q$37,4,FALSE)),IF(VLOOKUP($B177,'R11'!$M$32:$O$37,3,FALSE)="","",VLOOKUP($B177,'R11'!$M$32:$O$37,3,FALSE)))</f>
        <v>0</v>
      </c>
      <c r="D177" s="80">
        <f>IF(ISERROR(VLOOKUP($B177,'R1'!$M$32:$O$37,3,FALSE)),IF(VLOOKUP($B177,'R1'!$N$32:$Q$37,4,FALSE)="","",VLOOKUP($B177,'R1'!$N$32:$Q$37,4,FALSE)),IF(VLOOKUP($B177,'R1'!$M$32:$O$37,3,FALSE)="","",VLOOKUP($B177,'R1'!$M$32:$O$37,3,FALSE)))</f>
        <v>3</v>
      </c>
      <c r="E177" s="80">
        <f>IF(ISERROR(VLOOKUP($B177,'R2'!$M$32:$O$37,3,FALSE)),IF(VLOOKUP($B177,'R2'!$N$32:$Q$37,4,FALSE)="","",VLOOKUP($B177,'R2'!$N$32:$Q$37,4,FALSE)),IF(VLOOKUP($B177,'R2'!$M$32:$O$37,3,FALSE)="","",VLOOKUP($B177,'R2'!$M$32:$O$37,3,FALSE)))</f>
        <v>1</v>
      </c>
      <c r="F177" s="80">
        <f>IF(ISERROR(VLOOKUP($B177,'R3'!$M$32:$O$37,3,FALSE)),IF(VLOOKUP($B177,'R3'!$N$32:$Q$37,4,FALSE)="","",VLOOKUP($B177,'R3'!$N$32:$Q$37,4,FALSE)),IF(VLOOKUP($B177,'R3'!$M$32:$O$37,3,FALSE)="","",VLOOKUP($B177,'R3'!$M$32:$O$37,3,FALSE)))</f>
        <v>1</v>
      </c>
      <c r="G177" s="80">
        <f>IF(ISERROR(VLOOKUP($B177,'R4'!$M$32:$O$37,3,FALSE)),IF(VLOOKUP($B177,'R4'!$N$32:$Q$37,4,FALSE)="","",VLOOKUP($B177,'R4'!$N$32:$Q$37,4,FALSE)),IF(VLOOKUP($B177,'R4'!$M$32:$O$37,3,FALSE)="","",VLOOKUP($B177,'R4'!$M$32:$O$37,3,FALSE)))</f>
        <v>0</v>
      </c>
      <c r="H177" s="80">
        <f>IF(ISERROR(VLOOKUP($B177,'R5'!$M$32:$O$37,3,FALSE)),IF(VLOOKUP($B177,'R5'!$N$32:$Q$37,4,FALSE)="","",VLOOKUP($B177,'R5'!$N$32:$Q$37,4,FALSE)),IF(VLOOKUP($B177,'R5'!$M$32:$O$37,3,FALSE)="","",VLOOKUP($B177,'R5'!$M$32:$O$37,3,FALSE)))</f>
        <v>1</v>
      </c>
      <c r="I177" s="80">
        <f>IF(ISERROR(VLOOKUP($B177,'R6'!$M$32:$O$37,3,FALSE)),IF(VLOOKUP($B177,'R6'!$N$32:$Q$37,4,FALSE)="","",VLOOKUP($B177,'R6'!$N$32:$Q$37,4,FALSE)),IF(VLOOKUP($B177,'R6'!$M$32:$O$37,3,FALSE)="","",VLOOKUP($B177,'R6'!$M$32:$O$37,3,FALSE)))</f>
        <v>4</v>
      </c>
      <c r="J177" s="80">
        <f>IF(ISERROR(VLOOKUP($B177,'R7'!$M$32:$O$37,3,FALSE)),IF(VLOOKUP($B177,'R7'!$N$32:$Q$37,4,FALSE)="","",VLOOKUP($B177,'R7'!$N$32:$Q$37,4,FALSE)),IF(VLOOKUP($B177,'R7'!$M$32:$O$37,3,FALSE)="","",VLOOKUP($B177,'R7'!$M$32:$O$37,3,FALSE)))</f>
        <v>1.5</v>
      </c>
      <c r="K177" s="80">
        <f>IF(ISERROR(VLOOKUP($B177,'R8'!$M$32:$O$37,3,FALSE)),IF(VLOOKUP($B177,'R8'!$N$32:$Q$37,4,FALSE)="","",VLOOKUP($B177,'R8'!$N$32:$Q$37,4,FALSE)),IF(VLOOKUP($B177,'R8'!$M$32:$O$37,3,FALSE)="","",VLOOKUP($B177,'R8'!$M$32:$O$37,3,FALSE)))</f>
        <v>1.5</v>
      </c>
      <c r="L177" s="80">
        <f>IF(ISERROR(VLOOKUP($B177,'R9'!$M$32:$O$37,3,FALSE)),IF(VLOOKUP($B177,'R9'!$N$32:$Q$37,4,FALSE)="","",VLOOKUP($B177,'R9'!$N$32:$Q$37,4,FALSE)),IF(VLOOKUP($B177,'R9'!$M$32:$O$37,3,FALSE)="","",VLOOKUP($B177,'R9'!$M$32:$O$37,3,FALSE)))</f>
        <v>1</v>
      </c>
      <c r="M177" s="80">
        <f>IF(ISERROR(VLOOKUP($B177,'R10'!$M$32:$O$37,3,FALSE)),IF(VLOOKUP($B177,'R10'!$N$32:$Q$37,4,FALSE)="","",VLOOKUP($B177,'R10'!$N$32:$Q$37,4,FALSE)),IF(VLOOKUP($B177,'R10'!$M$32:$O$37,3,FALSE)="","",VLOOKUP($B177,'R10'!$M$32:$O$37,3,FALSE)))</f>
        <v>2</v>
      </c>
      <c r="O177" s="80">
        <f>IF(C177="","",IF(C177&gt;C172,1,IF(C177=C172,0.5,0)))</f>
        <v>0</v>
      </c>
      <c r="P177" s="80">
        <f>IF(D177="","",IF(D177&gt;D173,1,IF(D177=D173,0.5,0)))</f>
        <v>1</v>
      </c>
      <c r="Q177" s="80">
        <f>IF(E177="","",IF(E177&gt;E174,1,IF(E177=E174,0.5,0)))</f>
        <v>0</v>
      </c>
      <c r="R177" s="80">
        <f>IF(F177="","",IF(F177&gt;F175,1,IF(F177=F175,0.5,0)))</f>
        <v>0</v>
      </c>
      <c r="S177" s="80">
        <f>IF(G177="","",IF(G177&gt;G176,1,IF(G177=G176,0.5,0)))</f>
        <v>0</v>
      </c>
      <c r="T177" s="80">
        <f>IF(H177="","",IF(H177&gt;H180,1,IF(H177=H180,0.5,0)))</f>
        <v>0</v>
      </c>
      <c r="U177" s="80">
        <f>IF(I177="","",IF(I177&gt;I178,1,IF(I177=I178,0.5,0)))</f>
        <v>1</v>
      </c>
      <c r="V177" s="80">
        <f>IF(J177="","",IF(J177&gt;J179,1,IF(J177=J179,0.5,0)))</f>
        <v>0</v>
      </c>
      <c r="W177" s="80">
        <f>IF(K177="","",IF(K177&gt;K169,1,IF(K177=K169,0.5,0)))</f>
        <v>0</v>
      </c>
      <c r="X177" s="80">
        <f>IF(L177="","",IF(L177&gt;L170,1,IF(L177=L170,0.5,0)))</f>
        <v>0</v>
      </c>
      <c r="Y177" s="80">
        <f>IF(M177="","",IF(M177&gt;M171,1,IF(M177=M171,0.5,0)))</f>
        <v>0.5</v>
      </c>
    </row>
    <row r="178" spans="1:25" ht="15" customHeight="1" x14ac:dyDescent="0.3">
      <c r="A178" s="1">
        <v>10</v>
      </c>
      <c r="B178" s="83" t="s">
        <v>289</v>
      </c>
      <c r="C178" s="80">
        <f>IF(ISERROR(VLOOKUP($B178,'R11'!$M$32:$O$37,3,FALSE)),IF(VLOOKUP($B178,'R11'!$N$32:$Q$37,4,FALSE)="","",VLOOKUP($B178,'R11'!$N$32:$Q$37,4,FALSE)),IF(VLOOKUP($B178,'R11'!$M$32:$O$37,3,FALSE)="","",VLOOKUP($B178,'R11'!$M$32:$O$37,3,FALSE)))</f>
        <v>0.5</v>
      </c>
      <c r="D178" s="80">
        <f>IF(ISERROR(VLOOKUP($B178,'R1'!$M$32:$O$37,3,FALSE)),IF(VLOOKUP($B178,'R1'!$N$32:$Q$37,4,FALSE)="","",VLOOKUP($B178,'R1'!$N$32:$Q$37,4,FALSE)),IF(VLOOKUP($B178,'R1'!$M$32:$O$37,3,FALSE)="","",VLOOKUP($B178,'R1'!$M$32:$O$37,3,FALSE)))</f>
        <v>1</v>
      </c>
      <c r="E178" s="80">
        <f>IF(ISERROR(VLOOKUP($B178,'R2'!$M$32:$O$37,3,FALSE)),IF(VLOOKUP($B178,'R2'!$N$32:$Q$37,4,FALSE)="","",VLOOKUP($B178,'R2'!$N$32:$Q$37,4,FALSE)),IF(VLOOKUP($B178,'R2'!$M$32:$O$37,3,FALSE)="","",VLOOKUP($B178,'R2'!$M$32:$O$37,3,FALSE)))</f>
        <v>1.5</v>
      </c>
      <c r="F178" s="80">
        <f>IF(ISERROR(VLOOKUP($B178,'R3'!$M$32:$O$37,3,FALSE)),IF(VLOOKUP($B178,'R3'!$N$32:$Q$37,4,FALSE)="","",VLOOKUP($B178,'R3'!$N$32:$Q$37,4,FALSE)),IF(VLOOKUP($B178,'R3'!$M$32:$O$37,3,FALSE)="","",VLOOKUP($B178,'R3'!$M$32:$O$37,3,FALSE)))</f>
        <v>1</v>
      </c>
      <c r="G178" s="80">
        <f>IF(ISERROR(VLOOKUP($B178,'R4'!$M$32:$O$37,3,FALSE)),IF(VLOOKUP($B178,'R4'!$N$32:$Q$37,4,FALSE)="","",VLOOKUP($B178,'R4'!$N$32:$Q$37,4,FALSE)),IF(VLOOKUP($B178,'R4'!$M$32:$O$37,3,FALSE)="","",VLOOKUP($B178,'R4'!$M$32:$O$37,3,FALSE)))</f>
        <v>1.5</v>
      </c>
      <c r="H178" s="80">
        <f>IF(ISERROR(VLOOKUP($B178,'R5'!$M$32:$O$37,3,FALSE)),IF(VLOOKUP($B178,'R5'!$N$32:$Q$37,4,FALSE)="","",VLOOKUP($B178,'R5'!$N$32:$Q$37,4,FALSE)),IF(VLOOKUP($B178,'R5'!$M$32:$O$37,3,FALSE)="","",VLOOKUP($B178,'R5'!$M$32:$O$37,3,FALSE)))</f>
        <v>1</v>
      </c>
      <c r="I178" s="80">
        <f>IF(ISERROR(VLOOKUP($B178,'R6'!$M$32:$O$37,3,FALSE)),IF(VLOOKUP($B178,'R6'!$N$32:$Q$37,4,FALSE)="","",VLOOKUP($B178,'R6'!$N$32:$Q$37,4,FALSE)),IF(VLOOKUP($B178,'R6'!$M$32:$O$37,3,FALSE)="","",VLOOKUP($B178,'R6'!$M$32:$O$37,3,FALSE)))</f>
        <v>0</v>
      </c>
      <c r="J178" s="80">
        <f>IF(ISERROR(VLOOKUP($B178,'R7'!$M$32:$O$37,3,FALSE)),IF(VLOOKUP($B178,'R7'!$N$32:$Q$37,4,FALSE)="","",VLOOKUP($B178,'R7'!$N$32:$Q$37,4,FALSE)),IF(VLOOKUP($B178,'R7'!$M$32:$O$37,3,FALSE)="","",VLOOKUP($B178,'R7'!$M$32:$O$37,3,FALSE)))</f>
        <v>2</v>
      </c>
      <c r="K178" s="80">
        <f>IF(ISERROR(VLOOKUP($B178,'R8'!$M$32:$O$37,3,FALSE)),IF(VLOOKUP($B178,'R8'!$N$32:$Q$37,4,FALSE)="","",VLOOKUP($B178,'R8'!$N$32:$Q$37,4,FALSE)),IF(VLOOKUP($B178,'R8'!$M$32:$O$37,3,FALSE)="","",VLOOKUP($B178,'R8'!$M$32:$O$37,3,FALSE)))</f>
        <v>0.5</v>
      </c>
      <c r="L178" s="80">
        <f>IF(ISERROR(VLOOKUP($B178,'R9'!$M$32:$O$37,3,FALSE)),IF(VLOOKUP($B178,'R9'!$N$32:$Q$37,4,FALSE)="","",VLOOKUP($B178,'R9'!$N$32:$Q$37,4,FALSE)),IF(VLOOKUP($B178,'R9'!$M$32:$O$37,3,FALSE)="","",VLOOKUP($B178,'R9'!$M$32:$O$37,3,FALSE)))</f>
        <v>3.5</v>
      </c>
      <c r="M178" s="80">
        <f>IF(ISERROR(VLOOKUP($B178,'R10'!$M$32:$O$37,3,FALSE)),IF(VLOOKUP($B178,'R10'!$N$32:$Q$37,4,FALSE)="","",VLOOKUP($B178,'R10'!$N$32:$Q$37,4,FALSE)),IF(VLOOKUP($B178,'R10'!$M$32:$O$37,3,FALSE)="","",VLOOKUP($B178,'R10'!$M$32:$O$37,3,FALSE)))</f>
        <v>2</v>
      </c>
      <c r="O178" s="80">
        <f>IF(C178="","",IF(C178&gt;C171,1,IF(C178=C171,0.5,0)))</f>
        <v>0</v>
      </c>
      <c r="P178" s="80">
        <f>IF(D178="","",IF(D178&gt;D172,1,IF(D178=D172,0.5,0)))</f>
        <v>0</v>
      </c>
      <c r="Q178" s="80">
        <f>IF(E178="","",IF(E178&gt;E173,1,IF(E178=E173,0.5,0)))</f>
        <v>0</v>
      </c>
      <c r="R178" s="80">
        <f>IF(F178="","",IF(F178&gt;F174,1,IF(F178=F174,0.5,0)))</f>
        <v>0</v>
      </c>
      <c r="S178" s="80">
        <f>IF(G178="","",IF(G178&gt;G175,1,IF(G178=G175,0.5,0)))</f>
        <v>0</v>
      </c>
      <c r="T178" s="80">
        <f>IF(H178="","",IF(H178&gt;H176,1,IF(H178=H176,0.5,0)))</f>
        <v>0</v>
      </c>
      <c r="U178" s="80">
        <f>IF(I178="","",IF(I178&gt;I177,1,IF(I178=I177,0.5,0)))</f>
        <v>0</v>
      </c>
      <c r="V178" s="80">
        <f>IF(J178="","",IF(J178&gt;J180,1,IF(J178=J180,0.5,0)))</f>
        <v>0.5</v>
      </c>
      <c r="W178" s="80">
        <f>IF(K178="","",IF(K178&gt;K179,1,IF(K178=K179,0.5,0)))</f>
        <v>0</v>
      </c>
      <c r="X178" s="80">
        <f>IF(L178="","",IF(L178&gt;L169,1,IF(L178=L169,0.5,0)))</f>
        <v>1</v>
      </c>
      <c r="Y178" s="80">
        <f>IF(M178="","",IF(M178&gt;M170,1,IF(M178=M170,0.5,0)))</f>
        <v>0.5</v>
      </c>
    </row>
    <row r="179" spans="1:25" ht="15" customHeight="1" x14ac:dyDescent="0.3">
      <c r="A179" s="1">
        <v>11</v>
      </c>
      <c r="B179" s="83" t="s">
        <v>290</v>
      </c>
      <c r="C179" s="80">
        <f>IF(ISERROR(VLOOKUP($B179,'R11'!$M$32:$O$37,3,FALSE)),IF(VLOOKUP($B179,'R11'!$N$32:$Q$37,4,FALSE)="","",VLOOKUP($B179,'R11'!$N$32:$Q$37,4,FALSE)),IF(VLOOKUP($B179,'R11'!$M$32:$O$37,3,FALSE)="","",VLOOKUP($B179,'R11'!$M$32:$O$37,3,FALSE)))</f>
        <v>1.5</v>
      </c>
      <c r="D179" s="80">
        <f>IF(ISERROR(VLOOKUP($B179,'R1'!$M$32:$O$37,3,FALSE)),IF(VLOOKUP($B179,'R1'!$N$32:$Q$37,4,FALSE)="","",VLOOKUP($B179,'R1'!$N$32:$Q$37,4,FALSE)),IF(VLOOKUP($B179,'R1'!$M$32:$O$37,3,FALSE)="","",VLOOKUP($B179,'R1'!$M$32:$O$37,3,FALSE)))</f>
        <v>2</v>
      </c>
      <c r="E179" s="80">
        <f>IF(ISERROR(VLOOKUP($B179,'R2'!$M$32:$O$37,3,FALSE)),IF(VLOOKUP($B179,'R2'!$N$32:$Q$37,4,FALSE)="","",VLOOKUP($B179,'R2'!$N$32:$Q$37,4,FALSE)),IF(VLOOKUP($B179,'R2'!$M$32:$O$37,3,FALSE)="","",VLOOKUP($B179,'R2'!$M$32:$O$37,3,FALSE)))</f>
        <v>2.5</v>
      </c>
      <c r="F179" s="80">
        <f>IF(ISERROR(VLOOKUP($B179,'R3'!$M$32:$O$37,3,FALSE)),IF(VLOOKUP($B179,'R3'!$N$32:$Q$37,4,FALSE)="","",VLOOKUP($B179,'R3'!$N$32:$Q$37,4,FALSE)),IF(VLOOKUP($B179,'R3'!$M$32:$O$37,3,FALSE)="","",VLOOKUP($B179,'R3'!$M$32:$O$37,3,FALSE)))</f>
        <v>1</v>
      </c>
      <c r="G179" s="80">
        <f>IF(ISERROR(VLOOKUP($B179,'R4'!$M$32:$O$37,3,FALSE)),IF(VLOOKUP($B179,'R4'!$N$32:$Q$37,4,FALSE)="","",VLOOKUP($B179,'R4'!$N$32:$Q$37,4,FALSE)),IF(VLOOKUP($B179,'R4'!$M$32:$O$37,3,FALSE)="","",VLOOKUP($B179,'R4'!$M$32:$O$37,3,FALSE)))</f>
        <v>1</v>
      </c>
      <c r="H179" s="80">
        <f>IF(ISERROR(VLOOKUP($B179,'R5'!$M$32:$O$37,3,FALSE)),IF(VLOOKUP($B179,'R5'!$N$32:$Q$37,4,FALSE)="","",VLOOKUP($B179,'R5'!$N$32:$Q$37,4,FALSE)),IF(VLOOKUP($B179,'R5'!$M$32:$O$37,3,FALSE)="","",VLOOKUP($B179,'R5'!$M$32:$O$37,3,FALSE)))</f>
        <v>3</v>
      </c>
      <c r="I179" s="80">
        <f>IF(ISERROR(VLOOKUP($B179,'R6'!$M$32:$O$37,3,FALSE)),IF(VLOOKUP($B179,'R6'!$N$32:$Q$37,4,FALSE)="","",VLOOKUP($B179,'R6'!$N$32:$Q$37,4,FALSE)),IF(VLOOKUP($B179,'R6'!$M$32:$O$37,3,FALSE)="","",VLOOKUP($B179,'R6'!$M$32:$O$37,3,FALSE)))</f>
        <v>1</v>
      </c>
      <c r="J179" s="80">
        <f>IF(ISERROR(VLOOKUP($B179,'R7'!$M$32:$O$37,3,FALSE)),IF(VLOOKUP($B179,'R7'!$N$32:$Q$37,4,FALSE)="","",VLOOKUP($B179,'R7'!$N$32:$Q$37,4,FALSE)),IF(VLOOKUP($B179,'R7'!$M$32:$O$37,3,FALSE)="","",VLOOKUP($B179,'R7'!$M$32:$O$37,3,FALSE)))</f>
        <v>2.5</v>
      </c>
      <c r="K179" s="80">
        <f>IF(ISERROR(VLOOKUP($B179,'R8'!$M$32:$O$37,3,FALSE)),IF(VLOOKUP($B179,'R8'!$N$32:$Q$37,4,FALSE)="","",VLOOKUP($B179,'R8'!$N$32:$Q$37,4,FALSE)),IF(VLOOKUP($B179,'R8'!$M$32:$O$37,3,FALSE)="","",VLOOKUP($B179,'R8'!$M$32:$O$37,3,FALSE)))</f>
        <v>3.5</v>
      </c>
      <c r="L179" s="80">
        <f>IF(ISERROR(VLOOKUP($B179,'R9'!$M$32:$O$37,3,FALSE)),IF(VLOOKUP($B179,'R9'!$N$32:$Q$37,4,FALSE)="","",VLOOKUP($B179,'R9'!$N$32:$Q$37,4,FALSE)),IF(VLOOKUP($B179,'R9'!$M$32:$O$37,3,FALSE)="","",VLOOKUP($B179,'R9'!$M$32:$O$37,3,FALSE)))</f>
        <v>1</v>
      </c>
      <c r="M179" s="80">
        <f>IF(ISERROR(VLOOKUP($B179,'R10'!$M$32:$O$37,3,FALSE)),IF(VLOOKUP($B179,'R10'!$N$32:$Q$37,4,FALSE)="","",VLOOKUP($B179,'R10'!$N$32:$Q$37,4,FALSE)),IF(VLOOKUP($B179,'R10'!$M$32:$O$37,3,FALSE)="","",VLOOKUP($B179,'R10'!$M$32:$O$37,3,FALSE)))</f>
        <v>1.5</v>
      </c>
      <c r="O179" s="80">
        <f>IF(C179="","",IF(C179&gt;C170,1,IF(C179=C170,0.5,0)))</f>
        <v>0</v>
      </c>
      <c r="P179" s="80">
        <f>IF(D179="","",IF(D179&gt;D171,1,IF(D179=D171,0.5,0)))</f>
        <v>0.5</v>
      </c>
      <c r="Q179" s="80">
        <f>IF(E179="","",IF(E179&gt;E172,1,IF(E179=E172,0.5,0)))</f>
        <v>1</v>
      </c>
      <c r="R179" s="80">
        <f>IF(F179="","",IF(F179&gt;F173,1,IF(F179=F173,0.5,0)))</f>
        <v>0</v>
      </c>
      <c r="S179" s="80">
        <f>IF(G179="","",IF(G179&gt;G174,1,IF(G179=G174,0.5,0)))</f>
        <v>0</v>
      </c>
      <c r="T179" s="80">
        <f>IF(H179="","",IF(H179&gt;H175,1,IF(H179=H175,0.5,0)))</f>
        <v>1</v>
      </c>
      <c r="U179" s="80">
        <f>IF(I179="","",IF(I179&gt;I176,1,IF(I179=I176,0.5,0)))</f>
        <v>0</v>
      </c>
      <c r="V179" s="80">
        <f>IF(J179="","",IF(J179&gt;J177,1,IF(J179=J177,0.5,0)))</f>
        <v>1</v>
      </c>
      <c r="W179" s="80">
        <f>IF(K179="","",IF(K179&gt;K178,1,IF(K179=K178,0.5,0)))</f>
        <v>1</v>
      </c>
      <c r="X179" s="80">
        <f>IF(L179="","",IF(L179&gt;L180,1,IF(L179=L180,0.5,0)))</f>
        <v>0</v>
      </c>
      <c r="Y179" s="80">
        <f>IF(M179="","",IF(M179&gt;M169,1,IF(M179=M169,0.5,0)))</f>
        <v>0</v>
      </c>
    </row>
    <row r="180" spans="1:25" ht="15" customHeight="1" x14ac:dyDescent="0.3">
      <c r="A180" s="1">
        <v>12</v>
      </c>
      <c r="B180" s="83" t="s">
        <v>291</v>
      </c>
      <c r="C180" s="80">
        <f>IF(ISERROR(VLOOKUP($B180,'R11'!$M$32:$O$37,3,FALSE)),IF(VLOOKUP($B180,'R11'!$N$32:$Q$37,4,FALSE)="","",VLOOKUP($B180,'R11'!$N$32:$Q$37,4,FALSE)),IF(VLOOKUP($B180,'R11'!$M$32:$O$37,3,FALSE)="","",VLOOKUP($B180,'R11'!$M$32:$O$37,3,FALSE)))</f>
        <v>3</v>
      </c>
      <c r="D180" s="80">
        <f>IF(ISERROR(VLOOKUP($B180,'R1'!$M$32:$O$37,3,FALSE)),IF(VLOOKUP($B180,'R1'!$N$32:$Q$37,4,FALSE)="","",VLOOKUP($B180,'R1'!$N$32:$Q$37,4,FALSE)),IF(VLOOKUP($B180,'R1'!$M$32:$O$37,3,FALSE)="","",VLOOKUP($B180,'R1'!$M$32:$O$37,3,FALSE)))</f>
        <v>2</v>
      </c>
      <c r="E180" s="80">
        <f>IF(ISERROR(VLOOKUP($B180,'R2'!$M$32:$O$37,3,FALSE)),IF(VLOOKUP($B180,'R2'!$N$32:$Q$37,4,FALSE)="","",VLOOKUP($B180,'R2'!$N$32:$Q$37,4,FALSE)),IF(VLOOKUP($B180,'R2'!$M$32:$O$37,3,FALSE)="","",VLOOKUP($B180,'R2'!$M$32:$O$37,3,FALSE)))</f>
        <v>3</v>
      </c>
      <c r="F180" s="80">
        <f>IF(ISERROR(VLOOKUP($B180,'R3'!$M$32:$O$37,3,FALSE)),IF(VLOOKUP($B180,'R3'!$N$32:$Q$37,4,FALSE)="","",VLOOKUP($B180,'R3'!$N$32:$Q$37,4,FALSE)),IF(VLOOKUP($B180,'R3'!$M$32:$O$37,3,FALSE)="","",VLOOKUP($B180,'R3'!$M$32:$O$37,3,FALSE)))</f>
        <v>0.5</v>
      </c>
      <c r="G180" s="80">
        <f>IF(ISERROR(VLOOKUP($B180,'R4'!$M$32:$O$37,3,FALSE)),IF(VLOOKUP($B180,'R4'!$N$32:$Q$37,4,FALSE)="","",VLOOKUP($B180,'R4'!$N$32:$Q$37,4,FALSE)),IF(VLOOKUP($B180,'R4'!$M$32:$O$37,3,FALSE)="","",VLOOKUP($B180,'R4'!$M$32:$O$37,3,FALSE)))</f>
        <v>4</v>
      </c>
      <c r="H180" s="80">
        <f>IF(ISERROR(VLOOKUP($B180,'R5'!$M$32:$O$37,3,FALSE)),IF(VLOOKUP($B180,'R5'!$N$32:$Q$37,4,FALSE)="","",VLOOKUP($B180,'R5'!$N$32:$Q$37,4,FALSE)),IF(VLOOKUP($B180,'R5'!$M$32:$O$37,3,FALSE)="","",VLOOKUP($B180,'R5'!$M$32:$O$37,3,FALSE)))</f>
        <v>3</v>
      </c>
      <c r="I180" s="80">
        <f>IF(ISERROR(VLOOKUP($B180,'R6'!$M$32:$O$37,3,FALSE)),IF(VLOOKUP($B180,'R6'!$N$32:$Q$37,4,FALSE)="","",VLOOKUP($B180,'R6'!$N$32:$Q$37,4,FALSE)),IF(VLOOKUP($B180,'R6'!$M$32:$O$37,3,FALSE)="","",VLOOKUP($B180,'R6'!$M$32:$O$37,3,FALSE)))</f>
        <v>1</v>
      </c>
      <c r="J180" s="80">
        <f>IF(ISERROR(VLOOKUP($B180,'R7'!$M$32:$O$37,3,FALSE)),IF(VLOOKUP($B180,'R7'!$N$32:$Q$37,4,FALSE)="","",VLOOKUP($B180,'R7'!$N$32:$Q$37,4,FALSE)),IF(VLOOKUP($B180,'R7'!$M$32:$O$37,3,FALSE)="","",VLOOKUP($B180,'R7'!$M$32:$O$37,3,FALSE)))</f>
        <v>2</v>
      </c>
      <c r="K180" s="80">
        <f>IF(ISERROR(VLOOKUP($B180,'R8'!$M$32:$O$37,3,FALSE)),IF(VLOOKUP($B180,'R8'!$N$32:$Q$37,4,FALSE)="","",VLOOKUP($B180,'R8'!$N$32:$Q$37,4,FALSE)),IF(VLOOKUP($B180,'R8'!$M$32:$O$37,3,FALSE)="","",VLOOKUP($B180,'R8'!$M$32:$O$37,3,FALSE)))</f>
        <v>2</v>
      </c>
      <c r="L180" s="80">
        <f>IF(ISERROR(VLOOKUP($B180,'R9'!$M$32:$O$37,3,FALSE)),IF(VLOOKUP($B180,'R9'!$N$32:$Q$37,4,FALSE)="","",VLOOKUP($B180,'R9'!$N$32:$Q$37,4,FALSE)),IF(VLOOKUP($B180,'R9'!$M$32:$O$37,3,FALSE)="","",VLOOKUP($B180,'R9'!$M$32:$O$37,3,FALSE)))</f>
        <v>3</v>
      </c>
      <c r="M180" s="80">
        <f>IF(ISERROR(VLOOKUP($B180,'R10'!$M$32:$O$37,3,FALSE)),IF(VLOOKUP($B180,'R10'!$N$32:$Q$37,4,FALSE)="","",VLOOKUP($B180,'R10'!$N$32:$Q$37,4,FALSE)),IF(VLOOKUP($B180,'R10'!$M$32:$O$37,3,FALSE)="","",VLOOKUP($B180,'R10'!$M$32:$O$37,3,FALSE)))</f>
        <v>2</v>
      </c>
      <c r="O180" s="80">
        <f>IF(C180="","",IF(C180&gt;C169,1,IF(C180=C169,0.5,0)))</f>
        <v>1</v>
      </c>
      <c r="P180" s="80">
        <f>IF(D180="","",IF(D180&gt;D175,1,IF(D180=D175,0.5,0)))</f>
        <v>0.5</v>
      </c>
      <c r="Q180" s="80">
        <f>IF(E180="","",IF(E180&gt;E170,1,IF(E180=E170,0.5,0)))</f>
        <v>1</v>
      </c>
      <c r="R180" s="80">
        <f>IF(F180="","",IF(F180&gt;F176,1,IF(F180=F176,0.5,0)))</f>
        <v>0</v>
      </c>
      <c r="S180" s="80">
        <f>IF(G180="","",IF(G180&gt;G171,1,IF(G180=G171,0.5,0)))</f>
        <v>1</v>
      </c>
      <c r="T180" s="80">
        <f>IF(H180="","",IF(H180&gt;H177,1,IF(H180=H177,0.5,0)))</f>
        <v>1</v>
      </c>
      <c r="U180" s="80">
        <f>IF(I180="","",IF(I180&gt;I172,1,IF(I180=I172,0.5,0)))</f>
        <v>0</v>
      </c>
      <c r="V180" s="80">
        <f>IF(J180="","",IF(J180&gt;J178,1,IF(J180=J178,0.5,0)))</f>
        <v>0.5</v>
      </c>
      <c r="W180" s="80">
        <f>IF(K180="","",IF(K180&gt;K173,1,IF(K180=K173,0.5,0)))</f>
        <v>0.5</v>
      </c>
      <c r="X180" s="80">
        <f>IF(L180="","",IF(L180&gt;L179,1,IF(L180=L179,0.5,0)))</f>
        <v>1</v>
      </c>
      <c r="Y180" s="80">
        <f>IF(M180="","",IF(M180&gt;M174,1,IF(M180=M174,0.5,0)))</f>
        <v>0.5</v>
      </c>
    </row>
    <row r="181" spans="1:25" ht="15" customHeight="1" x14ac:dyDescent="0.3">
      <c r="A181" s="1"/>
      <c r="B181" s="88" t="s">
        <v>59</v>
      </c>
    </row>
    <row r="182" spans="1:25" ht="15" customHeight="1" x14ac:dyDescent="0.3">
      <c r="A182" s="1"/>
      <c r="B182" s="87" t="s">
        <v>12</v>
      </c>
    </row>
    <row r="183" spans="1:25" ht="15" customHeight="1" x14ac:dyDescent="0.3">
      <c r="A183" s="1"/>
      <c r="B183" s="87"/>
    </row>
    <row r="184" spans="1:25" ht="15" customHeight="1" x14ac:dyDescent="0.3">
      <c r="A184" s="1">
        <v>1</v>
      </c>
      <c r="B184" s="83" t="s">
        <v>84</v>
      </c>
      <c r="C184" s="80">
        <f>IF(ISERROR(VLOOKUP($B184,'R11'!$A$40:$C$45,3,FALSE)),IF(VLOOKUP($B184,'R11'!$B$40:$E$45,4,FALSE)="","",VLOOKUP($B184,'R11'!$B$40:$E$45,4,FALSE)),IF(VLOOKUP($B184,'R11'!$A$40:$C$45,3,FALSE)="","",VLOOKUP($B184,'R11'!$A$40:$C$45,3,FALSE)))</f>
        <v>2</v>
      </c>
      <c r="D184" s="80">
        <f>IF(ISERROR(VLOOKUP($B184,'R1'!$A$40:$C$45,3,FALSE)),IF(VLOOKUP($B184,'R1'!$B$40:$E$45,4,FALSE)="","",VLOOKUP($B184,'R1'!$B$40:$E$45,4,FALSE)),IF(VLOOKUP($B184,'R1'!$A$40:$C$45,3,FALSE)="","",VLOOKUP($B184,'R1'!$A$40:$C$45,3,FALSE)))</f>
        <v>2</v>
      </c>
      <c r="E184" s="80">
        <f>IF(ISERROR(VLOOKUP($B184,'R2'!$A$40:$C$45,3,FALSE)),IF(VLOOKUP($B184,'R2'!$B$40:$E$45,4,FALSE)="","",VLOOKUP($B184,'R2'!$B$40:$E$45,4,FALSE)),IF(VLOOKUP($B184,'R2'!$A$40:$C$45,3,FALSE)="","",VLOOKUP($B184,'R2'!$A$40:$C$45,3,FALSE)))</f>
        <v>2.5</v>
      </c>
      <c r="F184" s="80">
        <f>IF(ISERROR(VLOOKUP($B184,'R3'!$A$40:$C$45,3,FALSE)),IF(VLOOKUP($B184,'R3'!$B$40:$E$45,4,FALSE)="","",VLOOKUP($B184,'R3'!$B$40:$E$45,4,FALSE)),IF(VLOOKUP($B184,'R3'!$A$40:$C$45,3,FALSE)="","",VLOOKUP($B184,'R3'!$A$40:$C$45,3,FALSE)))</f>
        <v>2.5</v>
      </c>
      <c r="G184" s="80">
        <f>IF(ISERROR(VLOOKUP($B184,'R4'!$A$40:$C$45,3,FALSE)),IF(VLOOKUP($B184,'R4'!$B$40:$E$45,4,FALSE)="","",VLOOKUP($B184,'R4'!$B$40:$E$45,4,FALSE)),IF(VLOOKUP($B184,'R4'!$A$40:$C$45,3,FALSE)="","",VLOOKUP($B184,'R4'!$A$40:$C$45,3,FALSE)))</f>
        <v>3.5</v>
      </c>
      <c r="H184" s="80">
        <f>IF(ISERROR(VLOOKUP($B184,'R5'!$A$40:$C$45,3,FALSE)),IF(VLOOKUP($B184,'R5'!$B$40:$E$45,4,FALSE)="","",VLOOKUP($B184,'R5'!$B$40:$E$45,4,FALSE)),IF(VLOOKUP($B184,'R5'!$A$40:$C$45,3,FALSE)="","",VLOOKUP($B184,'R5'!$A$40:$C$45,3,FALSE)))</f>
        <v>3.5</v>
      </c>
      <c r="I184" s="80">
        <f>IF(ISERROR(VLOOKUP($B184,'R6'!$A$40:$C$45,3,FALSE)),IF(VLOOKUP($B184,'R6'!$B$40:$E$45,4,FALSE)="","",VLOOKUP($B184,'R6'!$B$40:$E$45,4,FALSE)),IF(VLOOKUP($B184,'R6'!$A$40:$C$45,3,FALSE)="","",VLOOKUP($B184,'R6'!$A$40:$C$45,3,FALSE)))</f>
        <v>2</v>
      </c>
      <c r="J184" s="80">
        <f>IF(ISERROR(VLOOKUP($B184,'R7'!$A$40:$C$45,3,FALSE)),IF(VLOOKUP($B184,'R7'!$B$40:$E$45,4,FALSE)="","",VLOOKUP($B184,'R7'!$B$40:$E$45,4,FALSE)),IF(VLOOKUP($B184,'R7'!$A$40:$C$45,3,FALSE)="","",VLOOKUP($B184,'R7'!$A$40:$C$45,3,FALSE)))</f>
        <v>3</v>
      </c>
      <c r="K184" s="80">
        <f>IF(ISERROR(VLOOKUP($B184,'R8'!$A$40:$C$45,3,FALSE)),IF(VLOOKUP($B184,'R8'!$B$40:$E$45,4,FALSE)="","",VLOOKUP($B184,'R8'!$B$40:$E$45,4,FALSE)),IF(VLOOKUP($B184,'R8'!$A$40:$C$45,3,FALSE)="","",VLOOKUP($B184,'R8'!$A$40:$C$45,3,FALSE)))</f>
        <v>3</v>
      </c>
      <c r="L184" s="80">
        <f>IF(ISERROR(VLOOKUP($B184,'R9'!$A$40:$C$45,3,FALSE)),IF(VLOOKUP($B184,'R9'!$B$40:$E$45,4,FALSE)="","",VLOOKUP($B184,'R9'!$B$40:$E$45,4,FALSE)),IF(VLOOKUP($B184,'R9'!$A$40:$C$45,3,FALSE)="","",VLOOKUP($B184,'R9'!$A$40:$C$45,3,FALSE)))</f>
        <v>2.5</v>
      </c>
      <c r="M184" s="80">
        <f>IF(ISERROR(VLOOKUP($B184,'R10'!$A$40:$C$45,3,FALSE)),IF(VLOOKUP($B184,'R10'!$B$40:$E$45,4,FALSE)="","",VLOOKUP($B184,'R10'!$B$40:$E$45,4,FALSE)),IF(VLOOKUP($B184,'R10'!$A$40:$C$45,3,FALSE)="","",VLOOKUP($B184,'R10'!$A$40:$C$45,3,FALSE)))</f>
        <v>2</v>
      </c>
      <c r="O184" s="80">
        <f>IF(C184="","",IF(C184&gt;C195,1,IF(C184=C195,0.5,0)))</f>
        <v>0.5</v>
      </c>
      <c r="P184" s="80">
        <f>IF(D184="","",IF(D184&gt;D185,1,IF(D184=D185,0.5,0)))</f>
        <v>0.5</v>
      </c>
      <c r="Q184" s="80">
        <f>IF(E184="","",IF(E184&gt;E186,1,IF(E184=E186,0.5,0)))</f>
        <v>1</v>
      </c>
      <c r="R184" s="80">
        <f>IF(F184="","",IF(F184&gt;F187,1,IF(F184=F187,0.5,0)))</f>
        <v>1</v>
      </c>
      <c r="S184" s="80">
        <f>IF(G184="","",IF(G184&gt;G188,1,IF(G184=G188,0.5,0)))</f>
        <v>1</v>
      </c>
      <c r="T184" s="80">
        <f>IF(H184="","",IF(H184&gt;H189,1,IF(H184=H189,0.5,0)))</f>
        <v>1</v>
      </c>
      <c r="U184" s="80">
        <f>IF(I184="","",IF(I184&gt;I190,1,IF(I184=I190,0.5,0)))</f>
        <v>0.5</v>
      </c>
      <c r="V184" s="80">
        <f>IF(J184="","",IF(J184&gt;J191,1,IF(J184=J191,0.5,0)))</f>
        <v>1</v>
      </c>
      <c r="W184" s="80">
        <f>IF(K184="","",IF(K184&gt;K192,1,IF(K184=K192,0.5,0)))</f>
        <v>1</v>
      </c>
      <c r="X184" s="80">
        <f>IF(L184="","",IF(L184&gt;L193,1,IF(L184=L193,0.5,0)))</f>
        <v>1</v>
      </c>
      <c r="Y184" s="80">
        <f>IF(M184="","",IF(M184&gt;M194,1,IF(M184=M194,0.5,0)))</f>
        <v>0.5</v>
      </c>
    </row>
    <row r="185" spans="1:25" ht="15" customHeight="1" x14ac:dyDescent="0.3">
      <c r="A185" s="1">
        <v>2</v>
      </c>
      <c r="B185" s="83" t="s">
        <v>292</v>
      </c>
      <c r="C185" s="80">
        <f>IF(ISERROR(VLOOKUP($B185,'R11'!$A$40:$C$45,3,FALSE)),IF(VLOOKUP($B185,'R11'!$B$40:$E$45,4,FALSE)="","",VLOOKUP($B185,'R11'!$B$40:$E$45,4,FALSE)),IF(VLOOKUP($B185,'R11'!$A$40:$C$45,3,FALSE)="","",VLOOKUP($B185,'R11'!$A$40:$C$45,3,FALSE)))</f>
        <v>3</v>
      </c>
      <c r="D185" s="80">
        <f>IF(ISERROR(VLOOKUP($B185,'R1'!$A$40:$C$45,3,FALSE)),IF(VLOOKUP($B185,'R1'!$B$40:$E$45,4,FALSE)="","",VLOOKUP($B185,'R1'!$B$40:$E$45,4,FALSE)),IF(VLOOKUP($B185,'R1'!$A$40:$C$45,3,FALSE)="","",VLOOKUP($B185,'R1'!$A$40:$C$45,3,FALSE)))</f>
        <v>2</v>
      </c>
      <c r="E185" s="80">
        <f>IF(ISERROR(VLOOKUP($B185,'R2'!$A$40:$C$45,3,FALSE)),IF(VLOOKUP($B185,'R2'!$B$40:$E$45,4,FALSE)="","",VLOOKUP($B185,'R2'!$B$40:$E$45,4,FALSE)),IF(VLOOKUP($B185,'R2'!$A$40:$C$45,3,FALSE)="","",VLOOKUP($B185,'R2'!$A$40:$C$45,3,FALSE)))</f>
        <v>0.5</v>
      </c>
      <c r="F185" s="80">
        <f>IF(ISERROR(VLOOKUP($B185,'R3'!$A$40:$C$45,3,FALSE)),IF(VLOOKUP($B185,'R3'!$B$40:$E$45,4,FALSE)="","",VLOOKUP($B185,'R3'!$B$40:$E$45,4,FALSE)),IF(VLOOKUP($B185,'R3'!$A$40:$C$45,3,FALSE)="","",VLOOKUP($B185,'R3'!$A$40:$C$45,3,FALSE)))</f>
        <v>1.5</v>
      </c>
      <c r="G185" s="80">
        <f>IF(ISERROR(VLOOKUP($B185,'R4'!$A$40:$C$45,3,FALSE)),IF(VLOOKUP($B185,'R4'!$B$40:$E$45,4,FALSE)="","",VLOOKUP($B185,'R4'!$B$40:$E$45,4,FALSE)),IF(VLOOKUP($B185,'R4'!$A$40:$C$45,3,FALSE)="","",VLOOKUP($B185,'R4'!$A$40:$C$45,3,FALSE)))</f>
        <v>1</v>
      </c>
      <c r="H185" s="80">
        <f>IF(ISERROR(VLOOKUP($B185,'R5'!$A$40:$C$45,3,FALSE)),IF(VLOOKUP($B185,'R5'!$B$40:$E$45,4,FALSE)="","",VLOOKUP($B185,'R5'!$B$40:$E$45,4,FALSE)),IF(VLOOKUP($B185,'R5'!$A$40:$C$45,3,FALSE)="","",VLOOKUP($B185,'R5'!$A$40:$C$45,3,FALSE)))</f>
        <v>2</v>
      </c>
      <c r="I185" s="80">
        <f>IF(ISERROR(VLOOKUP($B185,'R6'!$A$40:$C$45,3,FALSE)),IF(VLOOKUP($B185,'R6'!$B$40:$E$45,4,FALSE)="","",VLOOKUP($B185,'R6'!$B$40:$E$45,4,FALSE)),IF(VLOOKUP($B185,'R6'!$A$40:$C$45,3,FALSE)="","",VLOOKUP($B185,'R6'!$A$40:$C$45,3,FALSE)))</f>
        <v>2</v>
      </c>
      <c r="J185" s="80">
        <f>IF(ISERROR(VLOOKUP($B185,'R7'!$A$40:$C$45,3,FALSE)),IF(VLOOKUP($B185,'R7'!$B$40:$E$45,4,FALSE)="","",VLOOKUP($B185,'R7'!$B$40:$E$45,4,FALSE)),IF(VLOOKUP($B185,'R7'!$A$40:$C$45,3,FALSE)="","",VLOOKUP($B185,'R7'!$A$40:$C$45,3,FALSE)))</f>
        <v>2</v>
      </c>
      <c r="K185" s="80">
        <f>IF(ISERROR(VLOOKUP($B185,'R8'!$A$40:$C$45,3,FALSE)),IF(VLOOKUP($B185,'R8'!$B$40:$E$45,4,FALSE)="","",VLOOKUP($B185,'R8'!$B$40:$E$45,4,FALSE)),IF(VLOOKUP($B185,'R8'!$A$40:$C$45,3,FALSE)="","",VLOOKUP($B185,'R8'!$A$40:$C$45,3,FALSE)))</f>
        <v>2</v>
      </c>
      <c r="L185" s="80">
        <f>IF(ISERROR(VLOOKUP($B185,'R9'!$A$40:$C$45,3,FALSE)),IF(VLOOKUP($B185,'R9'!$B$40:$E$45,4,FALSE)="","",VLOOKUP($B185,'R9'!$B$40:$E$45,4,FALSE)),IF(VLOOKUP($B185,'R9'!$A$40:$C$45,3,FALSE)="","",VLOOKUP($B185,'R9'!$A$40:$C$45,3,FALSE)))</f>
        <v>2</v>
      </c>
      <c r="M185" s="80">
        <f>IF(ISERROR(VLOOKUP($B185,'R10'!$A$40:$C$45,3,FALSE)),IF(VLOOKUP($B185,'R10'!$B$40:$E$45,4,FALSE)="","",VLOOKUP($B185,'R10'!$B$40:$E$45,4,FALSE)),IF(VLOOKUP($B185,'R10'!$A$40:$C$45,3,FALSE)="","",VLOOKUP($B185,'R10'!$A$40:$C$45,3,FALSE)))</f>
        <v>4</v>
      </c>
      <c r="O185" s="80">
        <f>IF(C185="","",IF(C185&gt;C194,1,IF(C185=C194,0.5,0)))</f>
        <v>1</v>
      </c>
      <c r="P185" s="80">
        <f>IF(D185="","",IF(D185&gt;D184,1,IF(D185=D184,0.5,0)))</f>
        <v>0.5</v>
      </c>
      <c r="Q185" s="80">
        <f>IF(E185="","",IF(E185&gt;E195,1,IF(E185=E195,0.5,0)))</f>
        <v>0</v>
      </c>
      <c r="R185" s="80">
        <f>IF(F185="","",IF(F185&gt;F186,1,IF(F185=F186,0.5,0)))</f>
        <v>0</v>
      </c>
      <c r="S185" s="80">
        <f>IF(G185="","",IF(G185&gt;G187,1,IF(G185=G187,0.5,0)))</f>
        <v>0</v>
      </c>
      <c r="T185" s="80">
        <f>IF(H185="","",IF(H185&gt;H188,1,IF(H185=H188,0.5,0)))</f>
        <v>0.5</v>
      </c>
      <c r="U185" s="80">
        <f>IF(I185="","",IF(I185&gt;I189,1,IF(I185=I189,0.5,0)))</f>
        <v>0.5</v>
      </c>
      <c r="V185" s="80">
        <f>IF(J185="","",IF(J185&gt;J190,1,IF(J185=J190,0.5,0)))</f>
        <v>0.5</v>
      </c>
      <c r="W185" s="80">
        <f>IF(K185="","",IF(K185&gt;K191,1,IF(K185=K191,0.5,0)))</f>
        <v>0.5</v>
      </c>
      <c r="X185" s="80">
        <f>IF(L185="","",IF(L185&gt;L192,1,IF(L185=L192,0.5,0)))</f>
        <v>0.5</v>
      </c>
      <c r="Y185" s="80">
        <f>IF(M185="","",IF(M185&gt;M193,1,IF(M185=M193,0.5,0)))</f>
        <v>1</v>
      </c>
    </row>
    <row r="186" spans="1:25" ht="15" customHeight="1" x14ac:dyDescent="0.3">
      <c r="A186" s="1">
        <v>3</v>
      </c>
      <c r="B186" s="83" t="s">
        <v>85</v>
      </c>
      <c r="C186" s="80">
        <f>IF(ISERROR(VLOOKUP($B186,'R11'!$A$40:$C$45,3,FALSE)),IF(VLOOKUP($B186,'R11'!$B$40:$E$45,4,FALSE)="","",VLOOKUP($B186,'R11'!$B$40:$E$45,4,FALSE)),IF(VLOOKUP($B186,'R11'!$A$40:$C$45,3,FALSE)="","",VLOOKUP($B186,'R11'!$A$40:$C$45,3,FALSE)))</f>
        <v>1</v>
      </c>
      <c r="D186" s="80">
        <f>IF(ISERROR(VLOOKUP($B186,'R1'!$A$40:$C$45,3,FALSE)),IF(VLOOKUP($B186,'R1'!$B$40:$E$45,4,FALSE)="","",VLOOKUP($B186,'R1'!$B$40:$E$45,4,FALSE)),IF(VLOOKUP($B186,'R1'!$A$40:$C$45,3,FALSE)="","",VLOOKUP($B186,'R1'!$A$40:$C$45,3,FALSE)))</f>
        <v>4</v>
      </c>
      <c r="E186" s="80">
        <f>IF(ISERROR(VLOOKUP($B186,'R2'!$A$40:$C$45,3,FALSE)),IF(VLOOKUP($B186,'R2'!$B$40:$E$45,4,FALSE)="","",VLOOKUP($B186,'R2'!$B$40:$E$45,4,FALSE)),IF(VLOOKUP($B186,'R2'!$A$40:$C$45,3,FALSE)="","",VLOOKUP($B186,'R2'!$A$40:$C$45,3,FALSE)))</f>
        <v>1.5</v>
      </c>
      <c r="F186" s="80">
        <f>IF(ISERROR(VLOOKUP($B186,'R3'!$A$40:$C$45,3,FALSE)),IF(VLOOKUP($B186,'R3'!$B$40:$E$45,4,FALSE)="","",VLOOKUP($B186,'R3'!$B$40:$E$45,4,FALSE)),IF(VLOOKUP($B186,'R3'!$A$40:$C$45,3,FALSE)="","",VLOOKUP($B186,'R3'!$A$40:$C$45,3,FALSE)))</f>
        <v>2.5</v>
      </c>
      <c r="G186" s="80">
        <f>IF(ISERROR(VLOOKUP($B186,'R4'!$A$40:$C$45,3,FALSE)),IF(VLOOKUP($B186,'R4'!$B$40:$E$45,4,FALSE)="","",VLOOKUP($B186,'R4'!$B$40:$E$45,4,FALSE)),IF(VLOOKUP($B186,'R4'!$A$40:$C$45,3,FALSE)="","",VLOOKUP($B186,'R4'!$A$40:$C$45,3,FALSE)))</f>
        <v>0</v>
      </c>
      <c r="H186" s="80">
        <f>IF(ISERROR(VLOOKUP($B186,'R5'!$A$40:$C$45,3,FALSE)),IF(VLOOKUP($B186,'R5'!$B$40:$E$45,4,FALSE)="","",VLOOKUP($B186,'R5'!$B$40:$E$45,4,FALSE)),IF(VLOOKUP($B186,'R5'!$A$40:$C$45,3,FALSE)="","",VLOOKUP($B186,'R5'!$A$40:$C$45,3,FALSE)))</f>
        <v>1.5</v>
      </c>
      <c r="I186" s="80">
        <f>IF(ISERROR(VLOOKUP($B186,'R6'!$A$40:$C$45,3,FALSE)),IF(VLOOKUP($B186,'R6'!$B$40:$E$45,4,FALSE)="","",VLOOKUP($B186,'R6'!$B$40:$E$45,4,FALSE)),IF(VLOOKUP($B186,'R6'!$A$40:$C$45,3,FALSE)="","",VLOOKUP($B186,'R6'!$A$40:$C$45,3,FALSE)))</f>
        <v>2.5</v>
      </c>
      <c r="J186" s="80">
        <f>IF(ISERROR(VLOOKUP($B186,'R7'!$A$40:$C$45,3,FALSE)),IF(VLOOKUP($B186,'R7'!$B$40:$E$45,4,FALSE)="","",VLOOKUP($B186,'R7'!$B$40:$E$45,4,FALSE)),IF(VLOOKUP($B186,'R7'!$A$40:$C$45,3,FALSE)="","",VLOOKUP($B186,'R7'!$A$40:$C$45,3,FALSE)))</f>
        <v>1.5</v>
      </c>
      <c r="K186" s="80">
        <f>IF(ISERROR(VLOOKUP($B186,'R8'!$A$40:$C$45,3,FALSE)),IF(VLOOKUP($B186,'R8'!$B$40:$E$45,4,FALSE)="","",VLOOKUP($B186,'R8'!$B$40:$E$45,4,FALSE)),IF(VLOOKUP($B186,'R8'!$A$40:$C$45,3,FALSE)="","",VLOOKUP($B186,'R8'!$A$40:$C$45,3,FALSE)))</f>
        <v>2</v>
      </c>
      <c r="L186" s="80">
        <f>IF(ISERROR(VLOOKUP($B186,'R9'!$A$40:$C$45,3,FALSE)),IF(VLOOKUP($B186,'R9'!$B$40:$E$45,4,FALSE)="","",VLOOKUP($B186,'R9'!$B$40:$E$45,4,FALSE)),IF(VLOOKUP($B186,'R9'!$A$40:$C$45,3,FALSE)="","",VLOOKUP($B186,'R9'!$A$40:$C$45,3,FALSE)))</f>
        <v>0</v>
      </c>
      <c r="M186" s="80">
        <f>IF(ISERROR(VLOOKUP($B186,'R10'!$A$40:$C$45,3,FALSE)),IF(VLOOKUP($B186,'R10'!$B$40:$E$45,4,FALSE)="","",VLOOKUP($B186,'R10'!$B$40:$E$45,4,FALSE)),IF(VLOOKUP($B186,'R10'!$A$40:$C$45,3,FALSE)="","",VLOOKUP($B186,'R10'!$A$40:$C$45,3,FALSE)))</f>
        <v>2</v>
      </c>
      <c r="O186" s="80">
        <f>IF(C186="","",IF(C186&gt;C193,1,IF(C186=C193,0.5,0)))</f>
        <v>0</v>
      </c>
      <c r="P186" s="80">
        <f>IF(D186="","",IF(D186&gt;D194,1,IF(D186=D194,0.5,0)))</f>
        <v>1</v>
      </c>
      <c r="Q186" s="80">
        <f>IF(E186="","",IF(E186&gt;E184,1,IF(E186=E184,0.5,0)))</f>
        <v>0</v>
      </c>
      <c r="R186" s="80">
        <f>IF(F186="","",IF(F186&gt;F185,1,IF(F186=F185,0.5,0)))</f>
        <v>1</v>
      </c>
      <c r="S186" s="80">
        <f>IF(G186="","",IF(G186&gt;G195,1,IF(G186=G195,0.5,0)))</f>
        <v>0</v>
      </c>
      <c r="T186" s="80">
        <f>IF(H186="","",IF(H186&gt;H187,1,IF(H186=H187,0.5,0)))</f>
        <v>0</v>
      </c>
      <c r="U186" s="80">
        <f>IF(I186="","",IF(I186&gt;I188,1,IF(I186=I188,0.5,0)))</f>
        <v>1</v>
      </c>
      <c r="V186" s="80">
        <f>IF(J186="","",IF(J186&gt;J189,1,IF(J186=J189,0.5,0)))</f>
        <v>0</v>
      </c>
      <c r="W186" s="80">
        <f>IF(K186="","",IF(K186&gt;K190,1,IF(K186=K190,0.5,0)))</f>
        <v>0.5</v>
      </c>
      <c r="X186" s="80">
        <f>IF(L186="","",IF(L186&gt;L191,1,IF(L186=L191,0.5,0)))</f>
        <v>0</v>
      </c>
      <c r="Y186" s="80">
        <f>IF(M186="","",IF(M186&gt;M192,1,IF(M186=M192,0.5,0)))</f>
        <v>0.5</v>
      </c>
    </row>
    <row r="187" spans="1:25" ht="15" customHeight="1" x14ac:dyDescent="0.3">
      <c r="A187" s="1">
        <v>4</v>
      </c>
      <c r="B187" s="83" t="s">
        <v>293</v>
      </c>
      <c r="C187" s="80">
        <f>IF(ISERROR(VLOOKUP($B187,'R11'!$A$40:$C$45,3,FALSE)),IF(VLOOKUP($B187,'R11'!$B$40:$E$45,4,FALSE)="","",VLOOKUP($B187,'R11'!$B$40:$E$45,4,FALSE)),IF(VLOOKUP($B187,'R11'!$A$40:$C$45,3,FALSE)="","",VLOOKUP($B187,'R11'!$A$40:$C$45,3,FALSE)))</f>
        <v>2.5</v>
      </c>
      <c r="D187" s="80">
        <f>IF(ISERROR(VLOOKUP($B187,'R1'!$A$40:$C$45,3,FALSE)),IF(VLOOKUP($B187,'R1'!$B$40:$E$45,4,FALSE)="","",VLOOKUP($B187,'R1'!$B$40:$E$45,4,FALSE)),IF(VLOOKUP($B187,'R1'!$A$40:$C$45,3,FALSE)="","",VLOOKUP($B187,'R1'!$A$40:$C$45,3,FALSE)))</f>
        <v>2</v>
      </c>
      <c r="E187" s="80">
        <f>IF(ISERROR(VLOOKUP($B187,'R2'!$A$40:$C$45,3,FALSE)),IF(VLOOKUP($B187,'R2'!$B$40:$E$45,4,FALSE)="","",VLOOKUP($B187,'R2'!$B$40:$E$45,4,FALSE)),IF(VLOOKUP($B187,'R2'!$A$40:$C$45,3,FALSE)="","",VLOOKUP($B187,'R2'!$A$40:$C$45,3,FALSE)))</f>
        <v>3</v>
      </c>
      <c r="F187" s="80">
        <f>IF(ISERROR(VLOOKUP($B187,'R3'!$A$40:$C$45,3,FALSE)),IF(VLOOKUP($B187,'R3'!$B$40:$E$45,4,FALSE)="","",VLOOKUP($B187,'R3'!$B$40:$E$45,4,FALSE)),IF(VLOOKUP($B187,'R3'!$A$40:$C$45,3,FALSE)="","",VLOOKUP($B187,'R3'!$A$40:$C$45,3,FALSE)))</f>
        <v>1.5</v>
      </c>
      <c r="G187" s="80">
        <f>IF(ISERROR(VLOOKUP($B187,'R4'!$A$40:$C$45,3,FALSE)),IF(VLOOKUP($B187,'R4'!$B$40:$E$45,4,FALSE)="","",VLOOKUP($B187,'R4'!$B$40:$E$45,4,FALSE)),IF(VLOOKUP($B187,'R4'!$A$40:$C$45,3,FALSE)="","",VLOOKUP($B187,'R4'!$A$40:$C$45,3,FALSE)))</f>
        <v>3</v>
      </c>
      <c r="H187" s="80">
        <f>IF(ISERROR(VLOOKUP($B187,'R5'!$A$40:$C$45,3,FALSE)),IF(VLOOKUP($B187,'R5'!$B$40:$E$45,4,FALSE)="","",VLOOKUP($B187,'R5'!$B$40:$E$45,4,FALSE)),IF(VLOOKUP($B187,'R5'!$A$40:$C$45,3,FALSE)="","",VLOOKUP($B187,'R5'!$A$40:$C$45,3,FALSE)))</f>
        <v>2.5</v>
      </c>
      <c r="I187" s="80">
        <f>IF(ISERROR(VLOOKUP($B187,'R6'!$A$40:$C$45,3,FALSE)),IF(VLOOKUP($B187,'R6'!$B$40:$E$45,4,FALSE)="","",VLOOKUP($B187,'R6'!$B$40:$E$45,4,FALSE)),IF(VLOOKUP($B187,'R6'!$A$40:$C$45,3,FALSE)="","",VLOOKUP($B187,'R6'!$A$40:$C$45,3,FALSE)))</f>
        <v>0</v>
      </c>
      <c r="J187" s="80">
        <f>IF(ISERROR(VLOOKUP($B187,'R7'!$A$40:$C$45,3,FALSE)),IF(VLOOKUP($B187,'R7'!$B$40:$E$45,4,FALSE)="","",VLOOKUP($B187,'R7'!$B$40:$E$45,4,FALSE)),IF(VLOOKUP($B187,'R7'!$A$40:$C$45,3,FALSE)="","",VLOOKUP($B187,'R7'!$A$40:$C$45,3,FALSE)))</f>
        <v>2</v>
      </c>
      <c r="K187" s="80">
        <f>IF(ISERROR(VLOOKUP($B187,'R8'!$A$40:$C$45,3,FALSE)),IF(VLOOKUP($B187,'R8'!$B$40:$E$45,4,FALSE)="","",VLOOKUP($B187,'R8'!$B$40:$E$45,4,FALSE)),IF(VLOOKUP($B187,'R8'!$A$40:$C$45,3,FALSE)="","",VLOOKUP($B187,'R8'!$A$40:$C$45,3,FALSE)))</f>
        <v>2.5</v>
      </c>
      <c r="L187" s="80">
        <f>IF(ISERROR(VLOOKUP($B187,'R9'!$A$40:$C$45,3,FALSE)),IF(VLOOKUP($B187,'R9'!$B$40:$E$45,4,FALSE)="","",VLOOKUP($B187,'R9'!$B$40:$E$45,4,FALSE)),IF(VLOOKUP($B187,'R9'!$A$40:$C$45,3,FALSE)="","",VLOOKUP($B187,'R9'!$A$40:$C$45,3,FALSE)))</f>
        <v>3</v>
      </c>
      <c r="M187" s="80">
        <f>IF(ISERROR(VLOOKUP($B187,'R10'!$A$40:$C$45,3,FALSE)),IF(VLOOKUP($B187,'R10'!$B$40:$E$45,4,FALSE)="","",VLOOKUP($B187,'R10'!$B$40:$E$45,4,FALSE)),IF(VLOOKUP($B187,'R10'!$A$40:$C$45,3,FALSE)="","",VLOOKUP($B187,'R10'!$A$40:$C$45,3,FALSE)))</f>
        <v>2</v>
      </c>
      <c r="O187" s="80">
        <f>IF(C187="","",IF(C187&gt;C192,1,IF(C187=C192,0.5,0)))</f>
        <v>1</v>
      </c>
      <c r="P187" s="80">
        <f>IF(D187="","",IF(D187&gt;D193,1,IF(D187=D193,0.5,0)))</f>
        <v>0.5</v>
      </c>
      <c r="Q187" s="80">
        <f>IF(E187="","",IF(E187&gt;E194,1,IF(E187=E194,0.5,0)))</f>
        <v>1</v>
      </c>
      <c r="R187" s="80">
        <f>IF(F187="","",IF(F187&gt;F184,1,IF(F187=F184,0.5,0)))</f>
        <v>0</v>
      </c>
      <c r="S187" s="80">
        <f>IF(G187="","",IF(G187&gt;G185,1,IF(G187=G185,0.5,0)))</f>
        <v>1</v>
      </c>
      <c r="T187" s="80">
        <f>IF(H187="","",IF(H187&gt;H186,1,IF(H187=H186,0.5,0)))</f>
        <v>1</v>
      </c>
      <c r="U187" s="80">
        <f>IF(I187="","",IF(I187&gt;I195,1,IF(I187=I195,0.5,0)))</f>
        <v>0</v>
      </c>
      <c r="V187" s="80">
        <f>IF(J187="","",IF(J187&gt;J188,1,IF(J187=J188,0.5,0)))</f>
        <v>0.5</v>
      </c>
      <c r="W187" s="80">
        <f>IF(K187="","",IF(K187&gt;K189,1,IF(K187=K189,0.5,0)))</f>
        <v>1</v>
      </c>
      <c r="X187" s="80">
        <f>IF(L187="","",IF(L187&gt;L190,1,IF(L187=L190,0.5,0)))</f>
        <v>1</v>
      </c>
      <c r="Y187" s="80">
        <f>IF(M187="","",IF(M187&gt;M191,1,IF(M187=M191,0.5,0)))</f>
        <v>0.5</v>
      </c>
    </row>
    <row r="188" spans="1:25" ht="15" customHeight="1" x14ac:dyDescent="0.3">
      <c r="A188" s="1">
        <v>5</v>
      </c>
      <c r="B188" s="92" t="s">
        <v>294</v>
      </c>
      <c r="C188" s="80">
        <f>IF(ISERROR(VLOOKUP($B188,'R11'!$A$40:$C$45,3,FALSE)),IF(VLOOKUP($B188,'R11'!$B$40:$E$45,4,FALSE)="","",VLOOKUP($B188,'R11'!$B$40:$E$45,4,FALSE)),IF(VLOOKUP($B188,'R11'!$A$40:$C$45,3,FALSE)="","",VLOOKUP($B188,'R11'!$A$40:$C$45,3,FALSE)))</f>
        <v>3</v>
      </c>
      <c r="D188" s="80">
        <f>IF(ISERROR(VLOOKUP($B188,'R1'!$A$40:$C$45,3,FALSE)),IF(VLOOKUP($B188,'R1'!$B$40:$E$45,4,FALSE)="","",VLOOKUP($B188,'R1'!$B$40:$E$45,4,FALSE)),IF(VLOOKUP($B188,'R1'!$A$40:$C$45,3,FALSE)="","",VLOOKUP($B188,'R1'!$A$40:$C$45,3,FALSE)))</f>
        <v>2</v>
      </c>
      <c r="E188" s="80">
        <f>IF(ISERROR(VLOOKUP($B188,'R2'!$A$40:$C$45,3,FALSE)),IF(VLOOKUP($B188,'R2'!$B$40:$E$45,4,FALSE)="","",VLOOKUP($B188,'R2'!$B$40:$E$45,4,FALSE)),IF(VLOOKUP($B188,'R2'!$A$40:$C$45,3,FALSE)="","",VLOOKUP($B188,'R2'!$A$40:$C$45,3,FALSE)))</f>
        <v>2</v>
      </c>
      <c r="F188" s="80">
        <f>IF(ISERROR(VLOOKUP($B188,'R3'!$A$40:$C$45,3,FALSE)),IF(VLOOKUP($B188,'R3'!$B$40:$E$45,4,FALSE)="","",VLOOKUP($B188,'R3'!$B$40:$E$45,4,FALSE)),IF(VLOOKUP($B188,'R3'!$A$40:$C$45,3,FALSE)="","",VLOOKUP($B188,'R3'!$A$40:$C$45,3,FALSE)))</f>
        <v>2.5</v>
      </c>
      <c r="G188" s="80">
        <f>IF(ISERROR(VLOOKUP($B188,'R4'!$A$40:$C$45,3,FALSE)),IF(VLOOKUP($B188,'R4'!$B$40:$E$45,4,FALSE)="","",VLOOKUP($B188,'R4'!$B$40:$E$45,4,FALSE)),IF(VLOOKUP($B188,'R4'!$A$40:$C$45,3,FALSE)="","",VLOOKUP($B188,'R4'!$A$40:$C$45,3,FALSE)))</f>
        <v>0.5</v>
      </c>
      <c r="H188" s="80">
        <f>IF(ISERROR(VLOOKUP($B188,'R5'!$A$40:$C$45,3,FALSE)),IF(VLOOKUP($B188,'R5'!$B$40:$E$45,4,FALSE)="","",VLOOKUP($B188,'R5'!$B$40:$E$45,4,FALSE)),IF(VLOOKUP($B188,'R5'!$A$40:$C$45,3,FALSE)="","",VLOOKUP($B188,'R5'!$A$40:$C$45,3,FALSE)))</f>
        <v>2</v>
      </c>
      <c r="I188" s="80">
        <f>IF(ISERROR(VLOOKUP($B188,'R6'!$A$40:$C$45,3,FALSE)),IF(VLOOKUP($B188,'R6'!$B$40:$E$45,4,FALSE)="","",VLOOKUP($B188,'R6'!$B$40:$E$45,4,FALSE)),IF(VLOOKUP($B188,'R6'!$A$40:$C$45,3,FALSE)="","",VLOOKUP($B188,'R6'!$A$40:$C$45,3,FALSE)))</f>
        <v>1.5</v>
      </c>
      <c r="J188" s="80">
        <f>IF(ISERROR(VLOOKUP($B188,'R7'!$A$40:$C$45,3,FALSE)),IF(VLOOKUP($B188,'R7'!$B$40:$E$45,4,FALSE)="","",VLOOKUP($B188,'R7'!$B$40:$E$45,4,FALSE)),IF(VLOOKUP($B188,'R7'!$A$40:$C$45,3,FALSE)="","",VLOOKUP($B188,'R7'!$A$40:$C$45,3,FALSE)))</f>
        <v>2</v>
      </c>
      <c r="K188" s="80">
        <f>IF(ISERROR(VLOOKUP($B188,'R8'!$A$40:$C$45,3,FALSE)),IF(VLOOKUP($B188,'R8'!$B$40:$E$45,4,FALSE)="","",VLOOKUP($B188,'R8'!$B$40:$E$45,4,FALSE)),IF(VLOOKUP($B188,'R8'!$A$40:$C$45,3,FALSE)="","",VLOOKUP($B188,'R8'!$A$40:$C$45,3,FALSE)))</f>
        <v>2.5</v>
      </c>
      <c r="L188" s="80">
        <f>IF(ISERROR(VLOOKUP($B188,'R9'!$A$40:$C$45,3,FALSE)),IF(VLOOKUP($B188,'R9'!$B$40:$E$45,4,FALSE)="","",VLOOKUP($B188,'R9'!$B$40:$E$45,4,FALSE)),IF(VLOOKUP($B188,'R9'!$A$40:$C$45,3,FALSE)="","",VLOOKUP($B188,'R9'!$A$40:$C$45,3,FALSE)))</f>
        <v>2.5</v>
      </c>
      <c r="M188" s="80">
        <f>IF(ISERROR(VLOOKUP($B188,'R10'!$A$40:$C$45,3,FALSE)),IF(VLOOKUP($B188,'R10'!$B$40:$E$45,4,FALSE)="","",VLOOKUP($B188,'R10'!$B$40:$E$45,4,FALSE)),IF(VLOOKUP($B188,'R10'!$A$40:$C$45,3,FALSE)="","",VLOOKUP($B188,'R10'!$A$40:$C$45,3,FALSE)))</f>
        <v>0</v>
      </c>
      <c r="O188" s="80">
        <f>IF(C188="","",IF(C188&gt;C191,1,IF(C188=C191,0.5,0)))</f>
        <v>1</v>
      </c>
      <c r="P188" s="80">
        <f>IF(D188="","",IF(D188&gt;D192,1,IF(D188=D192,0.5,0)))</f>
        <v>0.5</v>
      </c>
      <c r="Q188" s="80">
        <f>IF(E188="","",IF(E188&gt;E193,1,IF(E188=E193,0.5,0)))</f>
        <v>0.5</v>
      </c>
      <c r="R188" s="80">
        <f>IF(F188="","",IF(F188&gt;F194,1,IF(F188=F194,0.5,0)))</f>
        <v>1</v>
      </c>
      <c r="S188" s="80">
        <f>IF(G188="","",IF(G188&gt;G184,1,IF(G188=G184,0.5,0)))</f>
        <v>0</v>
      </c>
      <c r="T188" s="80">
        <f>IF(H188="","",IF(H188&gt;H185,1,IF(H188=H185,0.5,0)))</f>
        <v>0.5</v>
      </c>
      <c r="U188" s="80">
        <f>IF(I188="","",IF(I188&gt;I186,1,IF(I188=I186,0.5,0)))</f>
        <v>0</v>
      </c>
      <c r="V188" s="80">
        <f>IF(J188="","",IF(J188&gt;J187,1,IF(J188=J187,0.5,0)))</f>
        <v>0.5</v>
      </c>
      <c r="W188" s="80">
        <f>IF(K188="","",IF(K188&gt;K195,1,IF(K188=K195,0.5,0)))</f>
        <v>1</v>
      </c>
      <c r="X188" s="80">
        <f>IF(L188="","",IF(L188&gt;L189,1,IF(L188=L189,0.5,0)))</f>
        <v>1</v>
      </c>
      <c r="Y188" s="80">
        <f>IF(M188="","",IF(M188&gt;M190,1,IF(M188=M190,0.5,0)))</f>
        <v>0</v>
      </c>
    </row>
    <row r="189" spans="1:25" ht="15" customHeight="1" x14ac:dyDescent="0.3">
      <c r="A189" s="1">
        <v>6</v>
      </c>
      <c r="B189" s="83" t="s">
        <v>295</v>
      </c>
      <c r="C189" s="80">
        <f>IF(ISERROR(VLOOKUP($B189,'R11'!$A$40:$C$45,3,FALSE)),IF(VLOOKUP($B189,'R11'!$B$40:$E$45,4,FALSE)="","",VLOOKUP($B189,'R11'!$B$40:$E$45,4,FALSE)),IF(VLOOKUP($B189,'R11'!$A$40:$C$45,3,FALSE)="","",VLOOKUP($B189,'R11'!$A$40:$C$45,3,FALSE)))</f>
        <v>1.5</v>
      </c>
      <c r="D189" s="80">
        <f>IF(ISERROR(VLOOKUP($B189,'R1'!$A$40:$C$45,3,FALSE)),IF(VLOOKUP($B189,'R1'!$B$40:$E$45,4,FALSE)="","",VLOOKUP($B189,'R1'!$B$40:$E$45,4,FALSE)),IF(VLOOKUP($B189,'R1'!$A$40:$C$45,3,FALSE)="","",VLOOKUP($B189,'R1'!$A$40:$C$45,3,FALSE)))</f>
        <v>2</v>
      </c>
      <c r="E189" s="80">
        <f>IF(ISERROR(VLOOKUP($B189,'R2'!$A$40:$C$45,3,FALSE)),IF(VLOOKUP($B189,'R2'!$B$40:$E$45,4,FALSE)="","",VLOOKUP($B189,'R2'!$B$40:$E$45,4,FALSE)),IF(VLOOKUP($B189,'R2'!$A$40:$C$45,3,FALSE)="","",VLOOKUP($B189,'R2'!$A$40:$C$45,3,FALSE)))</f>
        <v>1.5</v>
      </c>
      <c r="F189" s="80">
        <f>IF(ISERROR(VLOOKUP($B189,'R3'!$A$40:$C$45,3,FALSE)),IF(VLOOKUP($B189,'R3'!$B$40:$E$45,4,FALSE)="","",VLOOKUP($B189,'R3'!$B$40:$E$45,4,FALSE)),IF(VLOOKUP($B189,'R3'!$A$40:$C$45,3,FALSE)="","",VLOOKUP($B189,'R3'!$A$40:$C$45,3,FALSE)))</f>
        <v>0</v>
      </c>
      <c r="G189" s="80">
        <f>IF(ISERROR(VLOOKUP($B189,'R4'!$A$40:$C$45,3,FALSE)),IF(VLOOKUP($B189,'R4'!$B$40:$E$45,4,FALSE)="","",VLOOKUP($B189,'R4'!$B$40:$E$45,4,FALSE)),IF(VLOOKUP($B189,'R4'!$A$40:$C$45,3,FALSE)="","",VLOOKUP($B189,'R4'!$A$40:$C$45,3,FALSE)))</f>
        <v>2</v>
      </c>
      <c r="H189" s="80">
        <f>IF(ISERROR(VLOOKUP($B189,'R5'!$A$40:$C$45,3,FALSE)),IF(VLOOKUP($B189,'R5'!$B$40:$E$45,4,FALSE)="","",VLOOKUP($B189,'R5'!$B$40:$E$45,4,FALSE)),IF(VLOOKUP($B189,'R5'!$A$40:$C$45,3,FALSE)="","",VLOOKUP($B189,'R5'!$A$40:$C$45,3,FALSE)))</f>
        <v>0.5</v>
      </c>
      <c r="I189" s="80">
        <f>IF(ISERROR(VLOOKUP($B189,'R6'!$A$40:$C$45,3,FALSE)),IF(VLOOKUP($B189,'R6'!$B$40:$E$45,4,FALSE)="","",VLOOKUP($B189,'R6'!$B$40:$E$45,4,FALSE)),IF(VLOOKUP($B189,'R6'!$A$40:$C$45,3,FALSE)="","",VLOOKUP($B189,'R6'!$A$40:$C$45,3,FALSE)))</f>
        <v>2</v>
      </c>
      <c r="J189" s="80">
        <f>IF(ISERROR(VLOOKUP($B189,'R7'!$A$40:$C$45,3,FALSE)),IF(VLOOKUP($B189,'R7'!$B$40:$E$45,4,FALSE)="","",VLOOKUP($B189,'R7'!$B$40:$E$45,4,FALSE)),IF(VLOOKUP($B189,'R7'!$A$40:$C$45,3,FALSE)="","",VLOOKUP($B189,'R7'!$A$40:$C$45,3,FALSE)))</f>
        <v>2.5</v>
      </c>
      <c r="K189" s="80">
        <f>IF(ISERROR(VLOOKUP($B189,'R8'!$A$40:$C$45,3,FALSE)),IF(VLOOKUP($B189,'R8'!$B$40:$E$45,4,FALSE)="","",VLOOKUP($B189,'R8'!$B$40:$E$45,4,FALSE)),IF(VLOOKUP($B189,'R8'!$A$40:$C$45,3,FALSE)="","",VLOOKUP($B189,'R8'!$A$40:$C$45,3,FALSE)))</f>
        <v>1.5</v>
      </c>
      <c r="L189" s="80">
        <f>IF(ISERROR(VLOOKUP($B189,'R9'!$A$40:$C$45,3,FALSE)),IF(VLOOKUP($B189,'R9'!$B$40:$E$45,4,FALSE)="","",VLOOKUP($B189,'R9'!$B$40:$E$45,4,FALSE)),IF(VLOOKUP($B189,'R9'!$A$40:$C$45,3,FALSE)="","",VLOOKUP($B189,'R9'!$A$40:$C$45,3,FALSE)))</f>
        <v>1.5</v>
      </c>
      <c r="M189" s="80">
        <f>IF(ISERROR(VLOOKUP($B189,'R10'!$A$40:$C$45,3,FALSE)),IF(VLOOKUP($B189,'R10'!$B$40:$E$45,4,FALSE)="","",VLOOKUP($B189,'R10'!$B$40:$E$45,4,FALSE)),IF(VLOOKUP($B189,'R10'!$A$40:$C$45,3,FALSE)="","",VLOOKUP($B189,'R10'!$A$40:$C$45,3,FALSE)))</f>
        <v>2.5</v>
      </c>
      <c r="O189" s="80">
        <f>IF(C189="","",IF(C189&gt;C190,1,IF(C189=C190,0.5,0)))</f>
        <v>0</v>
      </c>
      <c r="P189" s="80">
        <f>IF(D189="","",IF(D189&gt;D191,1,IF(D189=D191,0.5,0)))</f>
        <v>0.5</v>
      </c>
      <c r="Q189" s="80">
        <f>IF(E189="","",IF(E189&gt;E192,1,IF(E189=E192,0.5,0)))</f>
        <v>0</v>
      </c>
      <c r="R189" s="80">
        <f>IF(F189="","",IF(F189&gt;F193,1,IF(F189=F193,0.5,0)))</f>
        <v>0</v>
      </c>
      <c r="S189" s="80">
        <f>IF(G189="","",IF(G189&gt;G194,1,IF(G189=G194,0.5,0)))</f>
        <v>0.5</v>
      </c>
      <c r="T189" s="80">
        <f>IF(H189="","",IF(H189&gt;H184,1,IF(H189=H184,0.5,0)))</f>
        <v>0</v>
      </c>
      <c r="U189" s="80">
        <f>IF(I189="","",IF(I189&gt;I185,1,IF(I189=I185,0.5,0)))</f>
        <v>0.5</v>
      </c>
      <c r="V189" s="80">
        <f>IF(J189="","",IF(J189&gt;J186,1,IF(J189=J186,0.5,0)))</f>
        <v>1</v>
      </c>
      <c r="W189" s="80">
        <f>IF(K189="","",IF(K189&gt;K187,1,IF(K189=K187,0.5,0)))</f>
        <v>0</v>
      </c>
      <c r="X189" s="80">
        <f>IF(L189="","",IF(L189&gt;L188,1,IF(L189=L188,0.5,0)))</f>
        <v>0</v>
      </c>
      <c r="Y189" s="80">
        <f>IF(M189="","",IF(M189&gt;M195,1,IF(M189=M195,0.5,0)))</f>
        <v>1</v>
      </c>
    </row>
    <row r="190" spans="1:25" ht="15" customHeight="1" x14ac:dyDescent="0.3">
      <c r="A190" s="1">
        <v>7</v>
      </c>
      <c r="B190" s="83" t="s">
        <v>296</v>
      </c>
      <c r="C190" s="80">
        <f>IF(ISERROR(VLOOKUP($B190,'R11'!$A$40:$C$45,3,FALSE)),IF(VLOOKUP($B190,'R11'!$B$40:$E$45,4,FALSE)="","",VLOOKUP($B190,'R11'!$B$40:$E$45,4,FALSE)),IF(VLOOKUP($B190,'R11'!$A$40:$C$45,3,FALSE)="","",VLOOKUP($B190,'R11'!$A$40:$C$45,3,FALSE)))</f>
        <v>2.5</v>
      </c>
      <c r="D190" s="80">
        <f>IF(ISERROR(VLOOKUP($B190,'R1'!$A$40:$C$45,3,FALSE)),IF(VLOOKUP($B190,'R1'!$B$40:$E$45,4,FALSE)="","",VLOOKUP($B190,'R1'!$B$40:$E$45,4,FALSE)),IF(VLOOKUP($B190,'R1'!$A$40:$C$45,3,FALSE)="","",VLOOKUP($B190,'R1'!$A$40:$C$45,3,FALSE)))</f>
        <v>0</v>
      </c>
      <c r="E190" s="80">
        <f>IF(ISERROR(VLOOKUP($B190,'R2'!$A$40:$C$45,3,FALSE)),IF(VLOOKUP($B190,'R2'!$B$40:$E$45,4,FALSE)="","",VLOOKUP($B190,'R2'!$B$40:$E$45,4,FALSE)),IF(VLOOKUP($B190,'R2'!$A$40:$C$45,3,FALSE)="","",VLOOKUP($B190,'R2'!$A$40:$C$45,3,FALSE)))</f>
        <v>2</v>
      </c>
      <c r="F190" s="80">
        <f>IF(ISERROR(VLOOKUP($B190,'R3'!$A$40:$C$45,3,FALSE)),IF(VLOOKUP($B190,'R3'!$B$40:$E$45,4,FALSE)="","",VLOOKUP($B190,'R3'!$B$40:$E$45,4,FALSE)),IF(VLOOKUP($B190,'R3'!$A$40:$C$45,3,FALSE)="","",VLOOKUP($B190,'R3'!$A$40:$C$45,3,FALSE)))</f>
        <v>2</v>
      </c>
      <c r="G190" s="80">
        <f>IF(ISERROR(VLOOKUP($B190,'R4'!$A$40:$C$45,3,FALSE)),IF(VLOOKUP($B190,'R4'!$B$40:$E$45,4,FALSE)="","",VLOOKUP($B190,'R4'!$B$40:$E$45,4,FALSE)),IF(VLOOKUP($B190,'R4'!$A$40:$C$45,3,FALSE)="","",VLOOKUP($B190,'R4'!$A$40:$C$45,3,FALSE)))</f>
        <v>0</v>
      </c>
      <c r="H190" s="80">
        <f>IF(ISERROR(VLOOKUP($B190,'R5'!$A$40:$C$45,3,FALSE)),IF(VLOOKUP($B190,'R5'!$B$40:$E$45,4,FALSE)="","",VLOOKUP($B190,'R5'!$B$40:$E$45,4,FALSE)),IF(VLOOKUP($B190,'R5'!$A$40:$C$45,3,FALSE)="","",VLOOKUP($B190,'R5'!$A$40:$C$45,3,FALSE)))</f>
        <v>2</v>
      </c>
      <c r="I190" s="80">
        <f>IF(ISERROR(VLOOKUP($B190,'R6'!$A$40:$C$45,3,FALSE)),IF(VLOOKUP($B190,'R6'!$B$40:$E$45,4,FALSE)="","",VLOOKUP($B190,'R6'!$B$40:$E$45,4,FALSE)),IF(VLOOKUP($B190,'R6'!$A$40:$C$45,3,FALSE)="","",VLOOKUP($B190,'R6'!$A$40:$C$45,3,FALSE)))</f>
        <v>2</v>
      </c>
      <c r="J190" s="80">
        <f>IF(ISERROR(VLOOKUP($B190,'R7'!$A$40:$C$45,3,FALSE)),IF(VLOOKUP($B190,'R7'!$B$40:$E$45,4,FALSE)="","",VLOOKUP($B190,'R7'!$B$40:$E$45,4,FALSE)),IF(VLOOKUP($B190,'R7'!$A$40:$C$45,3,FALSE)="","",VLOOKUP($B190,'R7'!$A$40:$C$45,3,FALSE)))</f>
        <v>2</v>
      </c>
      <c r="K190" s="80">
        <f>IF(ISERROR(VLOOKUP($B190,'R8'!$A$40:$C$45,3,FALSE)),IF(VLOOKUP($B190,'R8'!$B$40:$E$45,4,FALSE)="","",VLOOKUP($B190,'R8'!$B$40:$E$45,4,FALSE)),IF(VLOOKUP($B190,'R8'!$A$40:$C$45,3,FALSE)="","",VLOOKUP($B190,'R8'!$A$40:$C$45,3,FALSE)))</f>
        <v>2</v>
      </c>
      <c r="L190" s="80">
        <f>IF(ISERROR(VLOOKUP($B190,'R9'!$A$40:$C$45,3,FALSE)),IF(VLOOKUP($B190,'R9'!$B$40:$E$45,4,FALSE)="","",VLOOKUP($B190,'R9'!$B$40:$E$45,4,FALSE)),IF(VLOOKUP($B190,'R9'!$A$40:$C$45,3,FALSE)="","",VLOOKUP($B190,'R9'!$A$40:$C$45,3,FALSE)))</f>
        <v>1</v>
      </c>
      <c r="M190" s="80">
        <f>IF(ISERROR(VLOOKUP($B190,'R10'!$A$40:$C$45,3,FALSE)),IF(VLOOKUP($B190,'R10'!$B$40:$E$45,4,FALSE)="","",VLOOKUP($B190,'R10'!$B$40:$E$45,4,FALSE)),IF(VLOOKUP($B190,'R10'!$A$40:$C$45,3,FALSE)="","",VLOOKUP($B190,'R10'!$A$40:$C$45,3,FALSE)))</f>
        <v>4</v>
      </c>
      <c r="O190" s="80">
        <f>IF(C190="","",IF(C190&gt;C189,1,IF(C190=C189,0.5,0)))</f>
        <v>1</v>
      </c>
      <c r="P190" s="80">
        <f>IF(D190="","",IF(D190&gt;D195,1,IF(D190=D195,0.5,0)))</f>
        <v>0</v>
      </c>
      <c r="Q190" s="80">
        <f>IF(E190="","",IF(E190&gt;E191,1,IF(E190=E191,0.5,0)))</f>
        <v>0.5</v>
      </c>
      <c r="R190" s="80">
        <f>IF(F190="","",IF(F190&gt;F192,1,IF(F190=F192,0.5,0)))</f>
        <v>0.5</v>
      </c>
      <c r="S190" s="80">
        <f>IF(G190="","",IF(G190&gt;G193,1,IF(G190=G193,0.5,0)))</f>
        <v>0</v>
      </c>
      <c r="T190" s="80">
        <f>IF(H190="","",IF(H190&gt;H194,1,IF(H190=H194,0.5,0)))</f>
        <v>0.5</v>
      </c>
      <c r="U190" s="80">
        <f>IF(I190="","",IF(I190&gt;I184,1,IF(I190=I184,0.5,0)))</f>
        <v>0.5</v>
      </c>
      <c r="V190" s="80">
        <f>IF(J190="","",IF(J190&gt;J185,1,IF(J190=J185,0.5,0)))</f>
        <v>0.5</v>
      </c>
      <c r="W190" s="80">
        <f>IF(K190="","",IF(K190&gt;K186,1,IF(K190=K186,0.5,0)))</f>
        <v>0.5</v>
      </c>
      <c r="X190" s="80">
        <f>IF(L190="","",IF(L190&gt;L187,1,IF(L190=L187,0.5,0)))</f>
        <v>0</v>
      </c>
      <c r="Y190" s="80">
        <f>IF(M190="","",IF(M190&gt;M188,1,IF(M190=M188,0.5,0)))</f>
        <v>1</v>
      </c>
    </row>
    <row r="191" spans="1:25" ht="15" customHeight="1" x14ac:dyDescent="0.3">
      <c r="A191" s="1">
        <v>8</v>
      </c>
      <c r="B191" s="83" t="s">
        <v>297</v>
      </c>
      <c r="C191" s="80">
        <f>IF(ISERROR(VLOOKUP($B191,'R11'!$A$40:$C$45,3,FALSE)),IF(VLOOKUP($B191,'R11'!$B$40:$E$45,4,FALSE)="","",VLOOKUP($B191,'R11'!$B$40:$E$45,4,FALSE)),IF(VLOOKUP($B191,'R11'!$A$40:$C$45,3,FALSE)="","",VLOOKUP($B191,'R11'!$A$40:$C$45,3,FALSE)))</f>
        <v>1</v>
      </c>
      <c r="D191" s="80">
        <f>IF(ISERROR(VLOOKUP($B191,'R1'!$A$40:$C$45,3,FALSE)),IF(VLOOKUP($B191,'R1'!$B$40:$E$45,4,FALSE)="","",VLOOKUP($B191,'R1'!$B$40:$E$45,4,FALSE)),IF(VLOOKUP($B191,'R1'!$A$40:$C$45,3,FALSE)="","",VLOOKUP($B191,'R1'!$A$40:$C$45,3,FALSE)))</f>
        <v>2</v>
      </c>
      <c r="E191" s="80">
        <f>IF(ISERROR(VLOOKUP($B191,'R2'!$A$40:$C$45,3,FALSE)),IF(VLOOKUP($B191,'R2'!$B$40:$E$45,4,FALSE)="","",VLOOKUP($B191,'R2'!$B$40:$E$45,4,FALSE)),IF(VLOOKUP($B191,'R2'!$A$40:$C$45,3,FALSE)="","",VLOOKUP($B191,'R2'!$A$40:$C$45,3,FALSE)))</f>
        <v>2</v>
      </c>
      <c r="F191" s="80">
        <f>IF(ISERROR(VLOOKUP($B191,'R3'!$A$40:$C$45,3,FALSE)),IF(VLOOKUP($B191,'R3'!$B$40:$E$45,4,FALSE)="","",VLOOKUP($B191,'R3'!$B$40:$E$45,4,FALSE)),IF(VLOOKUP($B191,'R3'!$A$40:$C$45,3,FALSE)="","",VLOOKUP($B191,'R3'!$A$40:$C$45,3,FALSE)))</f>
        <v>1.5</v>
      </c>
      <c r="G191" s="80">
        <f>IF(ISERROR(VLOOKUP($B191,'R4'!$A$40:$C$45,3,FALSE)),IF(VLOOKUP($B191,'R4'!$B$40:$E$45,4,FALSE)="","",VLOOKUP($B191,'R4'!$B$40:$E$45,4,FALSE)),IF(VLOOKUP($B191,'R4'!$A$40:$C$45,3,FALSE)="","",VLOOKUP($B191,'R4'!$A$40:$C$45,3,FALSE)))</f>
        <v>2.5</v>
      </c>
      <c r="H191" s="80">
        <f>IF(ISERROR(VLOOKUP($B191,'R5'!$A$40:$C$45,3,FALSE)),IF(VLOOKUP($B191,'R5'!$B$40:$E$45,4,FALSE)="","",VLOOKUP($B191,'R5'!$B$40:$E$45,4,FALSE)),IF(VLOOKUP($B191,'R5'!$A$40:$C$45,3,FALSE)="","",VLOOKUP($B191,'R5'!$A$40:$C$45,3,FALSE)))</f>
        <v>4</v>
      </c>
      <c r="I191" s="80">
        <f>IF(ISERROR(VLOOKUP($B191,'R6'!$A$40:$C$45,3,FALSE)),IF(VLOOKUP($B191,'R6'!$B$40:$E$45,4,FALSE)="","",VLOOKUP($B191,'R6'!$B$40:$E$45,4,FALSE)),IF(VLOOKUP($B191,'R6'!$A$40:$C$45,3,FALSE)="","",VLOOKUP($B191,'R6'!$A$40:$C$45,3,FALSE)))</f>
        <v>1.5</v>
      </c>
      <c r="J191" s="80">
        <f>IF(ISERROR(VLOOKUP($B191,'R7'!$A$40:$C$45,3,FALSE)),IF(VLOOKUP($B191,'R7'!$B$40:$E$45,4,FALSE)="","",VLOOKUP($B191,'R7'!$B$40:$E$45,4,FALSE)),IF(VLOOKUP($B191,'R7'!$A$40:$C$45,3,FALSE)="","",VLOOKUP($B191,'R7'!$A$40:$C$45,3,FALSE)))</f>
        <v>1</v>
      </c>
      <c r="K191" s="80">
        <f>IF(ISERROR(VLOOKUP($B191,'R8'!$A$40:$C$45,3,FALSE)),IF(VLOOKUP($B191,'R8'!$B$40:$E$45,4,FALSE)="","",VLOOKUP($B191,'R8'!$B$40:$E$45,4,FALSE)),IF(VLOOKUP($B191,'R8'!$A$40:$C$45,3,FALSE)="","",VLOOKUP($B191,'R8'!$A$40:$C$45,3,FALSE)))</f>
        <v>2</v>
      </c>
      <c r="L191" s="80">
        <f>IF(ISERROR(VLOOKUP($B191,'R9'!$A$40:$C$45,3,FALSE)),IF(VLOOKUP($B191,'R9'!$B$40:$E$45,4,FALSE)="","",VLOOKUP($B191,'R9'!$B$40:$E$45,4,FALSE)),IF(VLOOKUP($B191,'R9'!$A$40:$C$45,3,FALSE)="","",VLOOKUP($B191,'R9'!$A$40:$C$45,3,FALSE)))</f>
        <v>4</v>
      </c>
      <c r="M191" s="80">
        <f>IF(ISERROR(VLOOKUP($B191,'R10'!$A$40:$C$45,3,FALSE)),IF(VLOOKUP($B191,'R10'!$B$40:$E$45,4,FALSE)="","",VLOOKUP($B191,'R10'!$B$40:$E$45,4,FALSE)),IF(VLOOKUP($B191,'R10'!$A$40:$C$45,3,FALSE)="","",VLOOKUP($B191,'R10'!$A$40:$C$45,3,FALSE)))</f>
        <v>2</v>
      </c>
      <c r="O191" s="80">
        <f>IF(C191="","",IF(C191&gt;C188,1,IF(C191=C188,0.5,0)))</f>
        <v>0</v>
      </c>
      <c r="P191" s="80">
        <f>IF(D191="","",IF(D191&gt;D189,1,IF(D191=D189,0.5,0)))</f>
        <v>0.5</v>
      </c>
      <c r="Q191" s="80">
        <f>IF(E191="","",IF(E191&gt;E190,1,IF(E191=E190,0.5,0)))</f>
        <v>0.5</v>
      </c>
      <c r="R191" s="80">
        <f>IF(F191="","",IF(F191&gt;F195,1,IF(F191=F195,0.5,0)))</f>
        <v>0.5</v>
      </c>
      <c r="S191" s="80">
        <f>IF(G191="","",IF(G191&gt;G192,1,IF(G191=G192,0.5,0)))</f>
        <v>1</v>
      </c>
      <c r="T191" s="80">
        <f>IF(H191="","",IF(H191&gt;H193,1,IF(H191=H193,0.5,0)))</f>
        <v>1</v>
      </c>
      <c r="U191" s="80">
        <f>IF(I191="","",IF(I191&gt;I194,1,IF(I191=I194,0.5,0)))</f>
        <v>0</v>
      </c>
      <c r="V191" s="80">
        <f>IF(J191="","",IF(J191&gt;J184,1,IF(J191=J184,0.5,0)))</f>
        <v>0</v>
      </c>
      <c r="W191" s="80">
        <f>IF(K191="","",IF(K191&gt;K185,1,IF(K191=K185,0.5,0)))</f>
        <v>0.5</v>
      </c>
      <c r="X191" s="80">
        <f>IF(L191="","",IF(L191&gt;L186,1,IF(L191=L186,0.5,0)))</f>
        <v>1</v>
      </c>
      <c r="Y191" s="80">
        <f>IF(M191="","",IF(M191&gt;M187,1,IF(M191=M187,0.5,0)))</f>
        <v>0.5</v>
      </c>
    </row>
    <row r="192" spans="1:25" ht="15" customHeight="1" x14ac:dyDescent="0.3">
      <c r="A192" s="1">
        <v>9</v>
      </c>
      <c r="B192" s="83" t="s">
        <v>298</v>
      </c>
      <c r="C192" s="80">
        <f>IF(ISERROR(VLOOKUP($B192,'R11'!$A$40:$C$45,3,FALSE)),IF(VLOOKUP($B192,'R11'!$B$40:$E$45,4,FALSE)="","",VLOOKUP($B192,'R11'!$B$40:$E$45,4,FALSE)),IF(VLOOKUP($B192,'R11'!$A$40:$C$45,3,FALSE)="","",VLOOKUP($B192,'R11'!$A$40:$C$45,3,FALSE)))</f>
        <v>1.5</v>
      </c>
      <c r="D192" s="80">
        <f>IF(ISERROR(VLOOKUP($B192,'R1'!$A$40:$C$45,3,FALSE)),IF(VLOOKUP($B192,'R1'!$B$40:$E$45,4,FALSE)="","",VLOOKUP($B192,'R1'!$B$40:$E$45,4,FALSE)),IF(VLOOKUP($B192,'R1'!$A$40:$C$45,3,FALSE)="","",VLOOKUP($B192,'R1'!$A$40:$C$45,3,FALSE)))</f>
        <v>2</v>
      </c>
      <c r="E192" s="80">
        <f>IF(ISERROR(VLOOKUP($B192,'R2'!$A$40:$C$45,3,FALSE)),IF(VLOOKUP($B192,'R2'!$B$40:$E$45,4,FALSE)="","",VLOOKUP($B192,'R2'!$B$40:$E$45,4,FALSE)),IF(VLOOKUP($B192,'R2'!$A$40:$C$45,3,FALSE)="","",VLOOKUP($B192,'R2'!$A$40:$C$45,3,FALSE)))</f>
        <v>2.5</v>
      </c>
      <c r="F192" s="80">
        <f>IF(ISERROR(VLOOKUP($B192,'R3'!$A$40:$C$45,3,FALSE)),IF(VLOOKUP($B192,'R3'!$B$40:$E$45,4,FALSE)="","",VLOOKUP($B192,'R3'!$B$40:$E$45,4,FALSE)),IF(VLOOKUP($B192,'R3'!$A$40:$C$45,3,FALSE)="","",VLOOKUP($B192,'R3'!$A$40:$C$45,3,FALSE)))</f>
        <v>2</v>
      </c>
      <c r="G192" s="80">
        <f>IF(ISERROR(VLOOKUP($B192,'R4'!$A$40:$C$45,3,FALSE)),IF(VLOOKUP($B192,'R4'!$B$40:$E$45,4,FALSE)="","",VLOOKUP($B192,'R4'!$B$40:$E$45,4,FALSE)),IF(VLOOKUP($B192,'R4'!$A$40:$C$45,3,FALSE)="","",VLOOKUP($B192,'R4'!$A$40:$C$45,3,FALSE)))</f>
        <v>1.5</v>
      </c>
      <c r="H192" s="80">
        <f>IF(ISERROR(VLOOKUP($B192,'R5'!$A$40:$C$45,3,FALSE)),IF(VLOOKUP($B192,'R5'!$B$40:$E$45,4,FALSE)="","",VLOOKUP($B192,'R5'!$B$40:$E$45,4,FALSE)),IF(VLOOKUP($B192,'R5'!$A$40:$C$45,3,FALSE)="","",VLOOKUP($B192,'R5'!$A$40:$C$45,3,FALSE)))</f>
        <v>2</v>
      </c>
      <c r="I192" s="80">
        <f>IF(ISERROR(VLOOKUP($B192,'R6'!$A$40:$C$45,3,FALSE)),IF(VLOOKUP($B192,'R6'!$B$40:$E$45,4,FALSE)="","",VLOOKUP($B192,'R6'!$B$40:$E$45,4,FALSE)),IF(VLOOKUP($B192,'R6'!$A$40:$C$45,3,FALSE)="","",VLOOKUP($B192,'R6'!$A$40:$C$45,3,FALSE)))</f>
        <v>2.5</v>
      </c>
      <c r="J192" s="80">
        <f>IF(ISERROR(VLOOKUP($B192,'R7'!$A$40:$C$45,3,FALSE)),IF(VLOOKUP($B192,'R7'!$B$40:$E$45,4,FALSE)="","",VLOOKUP($B192,'R7'!$B$40:$E$45,4,FALSE)),IF(VLOOKUP($B192,'R7'!$A$40:$C$45,3,FALSE)="","",VLOOKUP($B192,'R7'!$A$40:$C$45,3,FALSE)))</f>
        <v>2.5</v>
      </c>
      <c r="K192" s="80">
        <f>IF(ISERROR(VLOOKUP($B192,'R8'!$A$40:$C$45,3,FALSE)),IF(VLOOKUP($B192,'R8'!$B$40:$E$45,4,FALSE)="","",VLOOKUP($B192,'R8'!$B$40:$E$45,4,FALSE)),IF(VLOOKUP($B192,'R8'!$A$40:$C$45,3,FALSE)="","",VLOOKUP($B192,'R8'!$A$40:$C$45,3,FALSE)))</f>
        <v>1</v>
      </c>
      <c r="L192" s="80">
        <f>IF(ISERROR(VLOOKUP($B192,'R9'!$A$40:$C$45,3,FALSE)),IF(VLOOKUP($B192,'R9'!$B$40:$E$45,4,FALSE)="","",VLOOKUP($B192,'R9'!$B$40:$E$45,4,FALSE)),IF(VLOOKUP($B192,'R9'!$A$40:$C$45,3,FALSE)="","",VLOOKUP($B192,'R9'!$A$40:$C$45,3,FALSE)))</f>
        <v>2</v>
      </c>
      <c r="M192" s="80">
        <f>IF(ISERROR(VLOOKUP($B192,'R10'!$A$40:$C$45,3,FALSE)),IF(VLOOKUP($B192,'R10'!$B$40:$E$45,4,FALSE)="","",VLOOKUP($B192,'R10'!$B$40:$E$45,4,FALSE)),IF(VLOOKUP($B192,'R10'!$A$40:$C$45,3,FALSE)="","",VLOOKUP($B192,'R10'!$A$40:$C$45,3,FALSE)))</f>
        <v>2</v>
      </c>
      <c r="O192" s="80">
        <f>IF(C192="","",IF(C192&gt;C187,1,IF(C192=C187,0.5,0)))</f>
        <v>0</v>
      </c>
      <c r="P192" s="80">
        <f>IF(D192="","",IF(D192&gt;D188,1,IF(D192=D188,0.5,0)))</f>
        <v>0.5</v>
      </c>
      <c r="Q192" s="80">
        <f>IF(E192="","",IF(E192&gt;E189,1,IF(E192=E189,0.5,0)))</f>
        <v>1</v>
      </c>
      <c r="R192" s="80">
        <f>IF(F192="","",IF(F192&gt;F190,1,IF(F192=F190,0.5,0)))</f>
        <v>0.5</v>
      </c>
      <c r="S192" s="80">
        <f>IF(G192="","",IF(G192&gt;G191,1,IF(G192=G191,0.5,0)))</f>
        <v>0</v>
      </c>
      <c r="T192" s="80">
        <f>IF(H192="","",IF(H192&gt;H195,1,IF(H192=H195,0.5,0)))</f>
        <v>0.5</v>
      </c>
      <c r="U192" s="80">
        <f>IF(I192="","",IF(I192&gt;I193,1,IF(I192=I193,0.5,0)))</f>
        <v>1</v>
      </c>
      <c r="V192" s="80">
        <f>IF(J192="","",IF(J192&gt;J194,1,IF(J192=J194,0.5,0)))</f>
        <v>1</v>
      </c>
      <c r="W192" s="80">
        <f>IF(K192="","",IF(K192&gt;K184,1,IF(K192=K184,0.5,0)))</f>
        <v>0</v>
      </c>
      <c r="X192" s="80">
        <f>IF(L192="","",IF(L192&gt;L185,1,IF(L192=L185,0.5,0)))</f>
        <v>0.5</v>
      </c>
      <c r="Y192" s="80">
        <f>IF(M192="","",IF(M192&gt;M186,1,IF(M192=M186,0.5,0)))</f>
        <v>0.5</v>
      </c>
    </row>
    <row r="193" spans="1:25" ht="15" customHeight="1" x14ac:dyDescent="0.3">
      <c r="A193" s="1">
        <v>10</v>
      </c>
      <c r="B193" s="83" t="s">
        <v>299</v>
      </c>
      <c r="C193" s="80">
        <f>IF(ISERROR(VLOOKUP($B193,'R11'!$A$40:$C$45,3,FALSE)),IF(VLOOKUP($B193,'R11'!$B$40:$E$45,4,FALSE)="","",VLOOKUP($B193,'R11'!$B$40:$E$45,4,FALSE)),IF(VLOOKUP($B193,'R11'!$A$40:$C$45,3,FALSE)="","",VLOOKUP($B193,'R11'!$A$40:$C$45,3,FALSE)))</f>
        <v>3</v>
      </c>
      <c r="D193" s="80">
        <f>IF(ISERROR(VLOOKUP($B193,'R1'!$A$40:$C$45,3,FALSE)),IF(VLOOKUP($B193,'R1'!$B$40:$E$45,4,FALSE)="","",VLOOKUP($B193,'R1'!$B$40:$E$45,4,FALSE)),IF(VLOOKUP($B193,'R1'!$A$40:$C$45,3,FALSE)="","",VLOOKUP($B193,'R1'!$A$40:$C$45,3,FALSE)))</f>
        <v>2</v>
      </c>
      <c r="E193" s="80">
        <f>IF(ISERROR(VLOOKUP($B193,'R2'!$A$40:$C$45,3,FALSE)),IF(VLOOKUP($B193,'R2'!$B$40:$E$45,4,FALSE)="","",VLOOKUP($B193,'R2'!$B$40:$E$45,4,FALSE)),IF(VLOOKUP($B193,'R2'!$A$40:$C$45,3,FALSE)="","",VLOOKUP($B193,'R2'!$A$40:$C$45,3,FALSE)))</f>
        <v>2</v>
      </c>
      <c r="F193" s="80">
        <f>IF(ISERROR(VLOOKUP($B193,'R3'!$A$40:$C$45,3,FALSE)),IF(VLOOKUP($B193,'R3'!$B$40:$E$45,4,FALSE)="","",VLOOKUP($B193,'R3'!$B$40:$E$45,4,FALSE)),IF(VLOOKUP($B193,'R3'!$A$40:$C$45,3,FALSE)="","",VLOOKUP($B193,'R3'!$A$40:$C$45,3,FALSE)))</f>
        <v>4</v>
      </c>
      <c r="G193" s="80">
        <f>IF(ISERROR(VLOOKUP($B193,'R4'!$A$40:$C$45,3,FALSE)),IF(VLOOKUP($B193,'R4'!$B$40:$E$45,4,FALSE)="","",VLOOKUP($B193,'R4'!$B$40:$E$45,4,FALSE)),IF(VLOOKUP($B193,'R4'!$A$40:$C$45,3,FALSE)="","",VLOOKUP($B193,'R4'!$A$40:$C$45,3,FALSE)))</f>
        <v>4</v>
      </c>
      <c r="H193" s="80">
        <f>IF(ISERROR(VLOOKUP($B193,'R5'!$A$40:$C$45,3,FALSE)),IF(VLOOKUP($B193,'R5'!$B$40:$E$45,4,FALSE)="","",VLOOKUP($B193,'R5'!$B$40:$E$45,4,FALSE)),IF(VLOOKUP($B193,'R5'!$A$40:$C$45,3,FALSE)="","",VLOOKUP($B193,'R5'!$A$40:$C$45,3,FALSE)))</f>
        <v>0</v>
      </c>
      <c r="I193" s="80">
        <f>IF(ISERROR(VLOOKUP($B193,'R6'!$A$40:$C$45,3,FALSE)),IF(VLOOKUP($B193,'R6'!$B$40:$E$45,4,FALSE)="","",VLOOKUP($B193,'R6'!$B$40:$E$45,4,FALSE)),IF(VLOOKUP($B193,'R6'!$A$40:$C$45,3,FALSE)="","",VLOOKUP($B193,'R6'!$A$40:$C$45,3,FALSE)))</f>
        <v>1.5</v>
      </c>
      <c r="J193" s="80">
        <f>IF(ISERROR(VLOOKUP($B193,'R7'!$A$40:$C$45,3,FALSE)),IF(VLOOKUP($B193,'R7'!$B$40:$E$45,4,FALSE)="","",VLOOKUP($B193,'R7'!$B$40:$E$45,4,FALSE)),IF(VLOOKUP($B193,'R7'!$A$40:$C$45,3,FALSE)="","",VLOOKUP($B193,'R7'!$A$40:$C$45,3,FALSE)))</f>
        <v>1</v>
      </c>
      <c r="K193" s="80">
        <f>IF(ISERROR(VLOOKUP($B193,'R8'!$A$40:$C$45,3,FALSE)),IF(VLOOKUP($B193,'R8'!$B$40:$E$45,4,FALSE)="","",VLOOKUP($B193,'R8'!$B$40:$E$45,4,FALSE)),IF(VLOOKUP($B193,'R8'!$A$40:$C$45,3,FALSE)="","",VLOOKUP($B193,'R8'!$A$40:$C$45,3,FALSE)))</f>
        <v>2.5</v>
      </c>
      <c r="L193" s="80">
        <f>IF(ISERROR(VLOOKUP($B193,'R9'!$A$40:$C$45,3,FALSE)),IF(VLOOKUP($B193,'R9'!$B$40:$E$45,4,FALSE)="","",VLOOKUP($B193,'R9'!$B$40:$E$45,4,FALSE)),IF(VLOOKUP($B193,'R9'!$A$40:$C$45,3,FALSE)="","",VLOOKUP($B193,'R9'!$A$40:$C$45,3,FALSE)))</f>
        <v>1.5</v>
      </c>
      <c r="M193" s="80">
        <f>IF(ISERROR(VLOOKUP($B193,'R10'!$A$40:$C$45,3,FALSE)),IF(VLOOKUP($B193,'R10'!$B$40:$E$45,4,FALSE)="","",VLOOKUP($B193,'R10'!$B$40:$E$45,4,FALSE)),IF(VLOOKUP($B193,'R10'!$A$40:$C$45,3,FALSE)="","",VLOOKUP($B193,'R10'!$A$40:$C$45,3,FALSE)))</f>
        <v>0</v>
      </c>
      <c r="O193" s="80">
        <f>IF(C193="","",IF(C193&gt;C186,1,IF(C193=C186,0.5,0)))</f>
        <v>1</v>
      </c>
      <c r="P193" s="80">
        <f>IF(D193="","",IF(D193&gt;D187,1,IF(D193=D187,0.5,0)))</f>
        <v>0.5</v>
      </c>
      <c r="Q193" s="80">
        <f>IF(E193="","",IF(E193&gt;E188,1,IF(E193=E188,0.5,0)))</f>
        <v>0.5</v>
      </c>
      <c r="R193" s="80">
        <f>IF(F193="","",IF(F193&gt;F189,1,IF(F193=F189,0.5,0)))</f>
        <v>1</v>
      </c>
      <c r="S193" s="80">
        <f>IF(G193="","",IF(G193&gt;G190,1,IF(G193=G190,0.5,0)))</f>
        <v>1</v>
      </c>
      <c r="T193" s="80">
        <f>IF(H193="","",IF(H193&gt;H191,1,IF(H193=H191,0.5,0)))</f>
        <v>0</v>
      </c>
      <c r="U193" s="80">
        <f>IF(I193="","",IF(I193&gt;I192,1,IF(I193=I192,0.5,0)))</f>
        <v>0</v>
      </c>
      <c r="V193" s="80">
        <f>IF(J193="","",IF(J193&gt;J195,1,IF(J193=J195,0.5,0)))</f>
        <v>0</v>
      </c>
      <c r="W193" s="80">
        <f>IF(K193="","",IF(K193&gt;K194,1,IF(K193=K194,0.5,0)))</f>
        <v>1</v>
      </c>
      <c r="X193" s="80">
        <f>IF(L193="","",IF(L193&gt;L184,1,IF(L193=L184,0.5,0)))</f>
        <v>0</v>
      </c>
      <c r="Y193" s="80">
        <f>IF(M193="","",IF(M193&gt;M185,1,IF(M193=M185,0.5,0)))</f>
        <v>0</v>
      </c>
    </row>
    <row r="194" spans="1:25" ht="15" customHeight="1" x14ac:dyDescent="0.3">
      <c r="A194" s="1">
        <v>11</v>
      </c>
      <c r="B194" s="83" t="s">
        <v>300</v>
      </c>
      <c r="C194" s="80">
        <f>IF(ISERROR(VLOOKUP($B194,'R11'!$A$40:$C$45,3,FALSE)),IF(VLOOKUP($B194,'R11'!$B$40:$E$45,4,FALSE)="","",VLOOKUP($B194,'R11'!$B$40:$E$45,4,FALSE)),IF(VLOOKUP($B194,'R11'!$A$40:$C$45,3,FALSE)="","",VLOOKUP($B194,'R11'!$A$40:$C$45,3,FALSE)))</f>
        <v>1</v>
      </c>
      <c r="D194" s="80">
        <f>IF(ISERROR(VLOOKUP($B194,'R1'!$A$40:$C$45,3,FALSE)),IF(VLOOKUP($B194,'R1'!$B$40:$E$45,4,FALSE)="","",VLOOKUP($B194,'R1'!$B$40:$E$45,4,FALSE)),IF(VLOOKUP($B194,'R1'!$A$40:$C$45,3,FALSE)="","",VLOOKUP($B194,'R1'!$A$40:$C$45,3,FALSE)))</f>
        <v>0</v>
      </c>
      <c r="E194" s="80">
        <f>IF(ISERROR(VLOOKUP($B194,'R2'!$A$40:$C$45,3,FALSE)),IF(VLOOKUP($B194,'R2'!$B$40:$E$45,4,FALSE)="","",VLOOKUP($B194,'R2'!$B$40:$E$45,4,FALSE)),IF(VLOOKUP($B194,'R2'!$A$40:$C$45,3,FALSE)="","",VLOOKUP($B194,'R2'!$A$40:$C$45,3,FALSE)))</f>
        <v>1</v>
      </c>
      <c r="F194" s="80">
        <f>IF(ISERROR(VLOOKUP($B194,'R3'!$A$40:$C$45,3,FALSE)),IF(VLOOKUP($B194,'R3'!$B$40:$E$45,4,FALSE)="","",VLOOKUP($B194,'R3'!$B$40:$E$45,4,FALSE)),IF(VLOOKUP($B194,'R3'!$A$40:$C$45,3,FALSE)="","",VLOOKUP($B194,'R3'!$A$40:$C$45,3,FALSE)))</f>
        <v>1.5</v>
      </c>
      <c r="G194" s="80">
        <f>IF(ISERROR(VLOOKUP($B194,'R4'!$A$40:$C$45,3,FALSE)),IF(VLOOKUP($B194,'R4'!$B$40:$E$45,4,FALSE)="","",VLOOKUP($B194,'R4'!$B$40:$E$45,4,FALSE)),IF(VLOOKUP($B194,'R4'!$A$40:$C$45,3,FALSE)="","",VLOOKUP($B194,'R4'!$A$40:$C$45,3,FALSE)))</f>
        <v>2</v>
      </c>
      <c r="H194" s="80">
        <f>IF(ISERROR(VLOOKUP($B194,'R5'!$A$40:$C$45,3,FALSE)),IF(VLOOKUP($B194,'R5'!$B$40:$E$45,4,FALSE)="","",VLOOKUP($B194,'R5'!$B$40:$E$45,4,FALSE)),IF(VLOOKUP($B194,'R5'!$A$40:$C$45,3,FALSE)="","",VLOOKUP($B194,'R5'!$A$40:$C$45,3,FALSE)))</f>
        <v>2</v>
      </c>
      <c r="I194" s="80">
        <f>IF(ISERROR(VLOOKUP($B194,'R6'!$A$40:$C$45,3,FALSE)),IF(VLOOKUP($B194,'R6'!$B$40:$E$45,4,FALSE)="","",VLOOKUP($B194,'R6'!$B$40:$E$45,4,FALSE)),IF(VLOOKUP($B194,'R6'!$A$40:$C$45,3,FALSE)="","",VLOOKUP($B194,'R6'!$A$40:$C$45,3,FALSE)))</f>
        <v>2.5</v>
      </c>
      <c r="J194" s="80">
        <f>IF(ISERROR(VLOOKUP($B194,'R7'!$A$40:$C$45,3,FALSE)),IF(VLOOKUP($B194,'R7'!$B$40:$E$45,4,FALSE)="","",VLOOKUP($B194,'R7'!$B$40:$E$45,4,FALSE)),IF(VLOOKUP($B194,'R7'!$A$40:$C$45,3,FALSE)="","",VLOOKUP($B194,'R7'!$A$40:$C$45,3,FALSE)))</f>
        <v>1.5</v>
      </c>
      <c r="K194" s="80">
        <f>IF(ISERROR(VLOOKUP($B194,'R8'!$A$40:$C$45,3,FALSE)),IF(VLOOKUP($B194,'R8'!$B$40:$E$45,4,FALSE)="","",VLOOKUP($B194,'R8'!$B$40:$E$45,4,FALSE)),IF(VLOOKUP($B194,'R8'!$A$40:$C$45,3,FALSE)="","",VLOOKUP($B194,'R8'!$A$40:$C$45,3,FALSE)))</f>
        <v>1.5</v>
      </c>
      <c r="L194" s="80">
        <f>IF(ISERROR(VLOOKUP($B194,'R9'!$A$40:$C$45,3,FALSE)),IF(VLOOKUP($B194,'R9'!$B$40:$E$45,4,FALSE)="","",VLOOKUP($B194,'R9'!$B$40:$E$45,4,FALSE)),IF(VLOOKUP($B194,'R9'!$A$40:$C$45,3,FALSE)="","",VLOOKUP($B194,'R9'!$A$40:$C$45,3,FALSE)))</f>
        <v>0.5</v>
      </c>
      <c r="M194" s="80">
        <f>IF(ISERROR(VLOOKUP($B194,'R10'!$A$40:$C$45,3,FALSE)),IF(VLOOKUP($B194,'R10'!$B$40:$E$45,4,FALSE)="","",VLOOKUP($B194,'R10'!$B$40:$E$45,4,FALSE)),IF(VLOOKUP($B194,'R10'!$A$40:$C$45,3,FALSE)="","",VLOOKUP($B194,'R10'!$A$40:$C$45,3,FALSE)))</f>
        <v>2</v>
      </c>
      <c r="O194" s="80">
        <f>IF(C194="","",IF(C194&gt;C185,1,IF(C194=C185,0.5,0)))</f>
        <v>0</v>
      </c>
      <c r="P194" s="80">
        <f>IF(D194="","",IF(D194&gt;D186,1,IF(D194=D186,0.5,0)))</f>
        <v>0</v>
      </c>
      <c r="Q194" s="80">
        <f>IF(E194="","",IF(E194&gt;E187,1,IF(E194=E187,0.5,0)))</f>
        <v>0</v>
      </c>
      <c r="R194" s="80">
        <f>IF(F194="","",IF(F194&gt;F188,1,IF(F194=F188,0.5,0)))</f>
        <v>0</v>
      </c>
      <c r="S194" s="80">
        <f>IF(G194="","",IF(G194&gt;G189,1,IF(G194=G189,0.5,0)))</f>
        <v>0.5</v>
      </c>
      <c r="T194" s="80">
        <f>IF(H194="","",IF(H194&gt;H190,1,IF(H194=H190,0.5,0)))</f>
        <v>0.5</v>
      </c>
      <c r="U194" s="80">
        <f>IF(I194="","",IF(I194&gt;I191,1,IF(I194=I191,0.5,0)))</f>
        <v>1</v>
      </c>
      <c r="V194" s="80">
        <f>IF(J194="","",IF(J194&gt;J192,1,IF(J194=J192,0.5,0)))</f>
        <v>0</v>
      </c>
      <c r="W194" s="80">
        <f>IF(K194="","",IF(K194&gt;K193,1,IF(K194=K193,0.5,0)))</f>
        <v>0</v>
      </c>
      <c r="X194" s="80">
        <f>IF(L194="","",IF(L194&gt;L195,1,IF(L194=L195,0.5,0)))</f>
        <v>0</v>
      </c>
      <c r="Y194" s="80">
        <f>IF(M194="","",IF(M194&gt;M184,1,IF(M194=M184,0.5,0)))</f>
        <v>0.5</v>
      </c>
    </row>
    <row r="195" spans="1:25" ht="15" customHeight="1" x14ac:dyDescent="0.3">
      <c r="A195" s="1">
        <v>12</v>
      </c>
      <c r="B195" s="83" t="s">
        <v>71</v>
      </c>
      <c r="C195" s="80">
        <f>IF(ISERROR(VLOOKUP($B195,'R11'!$A$40:$C$45,3,FALSE)),IF(VLOOKUP($B195,'R11'!$B$40:$E$45,4,FALSE)="","",VLOOKUP($B195,'R11'!$B$40:$E$45,4,FALSE)),IF(VLOOKUP($B195,'R11'!$A$40:$C$45,3,FALSE)="","",VLOOKUP($B195,'R11'!$A$40:$C$45,3,FALSE)))</f>
        <v>2</v>
      </c>
      <c r="D195" s="80">
        <f>IF(ISERROR(VLOOKUP($B195,'R1'!$A$40:$C$45,3,FALSE)),IF(VLOOKUP($B195,'R1'!$B$40:$E$45,4,FALSE)="","",VLOOKUP($B195,'R1'!$B$40:$E$45,4,FALSE)),IF(VLOOKUP($B195,'R1'!$A$40:$C$45,3,FALSE)="","",VLOOKUP($B195,'R1'!$A$40:$C$45,3,FALSE)))</f>
        <v>4</v>
      </c>
      <c r="E195" s="80">
        <f>IF(ISERROR(VLOOKUP($B195,'R2'!$A$40:$C$45,3,FALSE)),IF(VLOOKUP($B195,'R2'!$B$40:$E$45,4,FALSE)="","",VLOOKUP($B195,'R2'!$B$40:$E$45,4,FALSE)),IF(VLOOKUP($B195,'R2'!$A$40:$C$45,3,FALSE)="","",VLOOKUP($B195,'R2'!$A$40:$C$45,3,FALSE)))</f>
        <v>3.5</v>
      </c>
      <c r="F195" s="80">
        <f>IF(ISERROR(VLOOKUP($B195,'R3'!$A$40:$C$45,3,FALSE)),IF(VLOOKUP($B195,'R3'!$B$40:$E$45,4,FALSE)="","",VLOOKUP($B195,'R3'!$B$40:$E$45,4,FALSE)),IF(VLOOKUP($B195,'R3'!$A$40:$C$45,3,FALSE)="","",VLOOKUP($B195,'R3'!$A$40:$C$45,3,FALSE)))</f>
        <v>1.5</v>
      </c>
      <c r="G195" s="80">
        <f>IF(ISERROR(VLOOKUP($B195,'R4'!$A$40:$C$45,3,FALSE)),IF(VLOOKUP($B195,'R4'!$B$40:$E$45,4,FALSE)="","",VLOOKUP($B195,'R4'!$B$40:$E$45,4,FALSE)),IF(VLOOKUP($B195,'R4'!$A$40:$C$45,3,FALSE)="","",VLOOKUP($B195,'R4'!$A$40:$C$45,3,FALSE)))</f>
        <v>4</v>
      </c>
      <c r="H195" s="80">
        <f>IF(ISERROR(VLOOKUP($B195,'R5'!$A$40:$C$45,3,FALSE)),IF(VLOOKUP($B195,'R5'!$B$40:$E$45,4,FALSE)="","",VLOOKUP($B195,'R5'!$B$40:$E$45,4,FALSE)),IF(VLOOKUP($B195,'R5'!$A$40:$C$45,3,FALSE)="","",VLOOKUP($B195,'R5'!$A$40:$C$45,3,FALSE)))</f>
        <v>2</v>
      </c>
      <c r="I195" s="80">
        <f>IF(ISERROR(VLOOKUP($B195,'R6'!$A$40:$C$45,3,FALSE)),IF(VLOOKUP($B195,'R6'!$B$40:$E$45,4,FALSE)="","",VLOOKUP($B195,'R6'!$B$40:$E$45,4,FALSE)),IF(VLOOKUP($B195,'R6'!$A$40:$C$45,3,FALSE)="","",VLOOKUP($B195,'R6'!$A$40:$C$45,3,FALSE)))</f>
        <v>4</v>
      </c>
      <c r="J195" s="80">
        <f>IF(ISERROR(VLOOKUP($B195,'R7'!$A$40:$C$45,3,FALSE)),IF(VLOOKUP($B195,'R7'!$B$40:$E$45,4,FALSE)="","",VLOOKUP($B195,'R7'!$B$40:$E$45,4,FALSE)),IF(VLOOKUP($B195,'R7'!$A$40:$C$45,3,FALSE)="","",VLOOKUP($B195,'R7'!$A$40:$C$45,3,FALSE)))</f>
        <v>3</v>
      </c>
      <c r="K195" s="80">
        <f>IF(ISERROR(VLOOKUP($B195,'R8'!$A$40:$C$45,3,FALSE)),IF(VLOOKUP($B195,'R8'!$B$40:$E$45,4,FALSE)="","",VLOOKUP($B195,'R8'!$B$40:$E$45,4,FALSE)),IF(VLOOKUP($B195,'R8'!$A$40:$C$45,3,FALSE)="","",VLOOKUP($B195,'R8'!$A$40:$C$45,3,FALSE)))</f>
        <v>1.5</v>
      </c>
      <c r="L195" s="80">
        <f>IF(ISERROR(VLOOKUP($B195,'R9'!$A$40:$C$45,3,FALSE)),IF(VLOOKUP($B195,'R9'!$B$40:$E$45,4,FALSE)="","",VLOOKUP($B195,'R9'!$B$40:$E$45,4,FALSE)),IF(VLOOKUP($B195,'R9'!$A$40:$C$45,3,FALSE)="","",VLOOKUP($B195,'R9'!$A$40:$C$45,3,FALSE)))</f>
        <v>3.5</v>
      </c>
      <c r="M195" s="80">
        <f>IF(ISERROR(VLOOKUP($B195,'R10'!$A$40:$C$45,3,FALSE)),IF(VLOOKUP($B195,'R10'!$B$40:$E$45,4,FALSE)="","",VLOOKUP($B195,'R10'!$B$40:$E$45,4,FALSE)),IF(VLOOKUP($B195,'R10'!$A$40:$C$45,3,FALSE)="","",VLOOKUP($B195,'R10'!$A$40:$C$45,3,FALSE)))</f>
        <v>1.5</v>
      </c>
      <c r="O195" s="80">
        <f>IF(C195="","",IF(C195&gt;C184,1,IF(C195=C184,0.5,0)))</f>
        <v>0.5</v>
      </c>
      <c r="P195" s="80">
        <f>IF(D195="","",IF(D195&gt;D190,1,IF(D195=D190,0.5,0)))</f>
        <v>1</v>
      </c>
      <c r="Q195" s="80">
        <f>IF(E195="","",IF(E195&gt;E185,1,IF(E195=E185,0.5,0)))</f>
        <v>1</v>
      </c>
      <c r="R195" s="80">
        <f>IF(F195="","",IF(F195&gt;F191,1,IF(F195=F191,0.5,0)))</f>
        <v>0.5</v>
      </c>
      <c r="S195" s="80">
        <f>IF(G195="","",IF(G195&gt;G186,1,IF(G195=G186,0.5,0)))</f>
        <v>1</v>
      </c>
      <c r="T195" s="80">
        <f>IF(H195="","",IF(H195&gt;H192,1,IF(H195=H192,0.5,0)))</f>
        <v>0.5</v>
      </c>
      <c r="U195" s="80">
        <f>IF(I195="","",IF(I195&gt;I187,1,IF(I195=I187,0.5,0)))</f>
        <v>1</v>
      </c>
      <c r="V195" s="80">
        <f>IF(J195="","",IF(J195&gt;J193,1,IF(J195=J193,0.5,0)))</f>
        <v>1</v>
      </c>
      <c r="W195" s="80">
        <f>IF(K195="","",IF(K195&gt;K188,1,IF(K195=K188,0.5,0)))</f>
        <v>0</v>
      </c>
      <c r="X195" s="80">
        <f>IF(L195="","",IF(L195&gt;L194,1,IF(L195=L194,0.5,0)))</f>
        <v>1</v>
      </c>
      <c r="Y195" s="80">
        <f>IF(M195="","",IF(M195&gt;M189,1,IF(M195=M189,0.5,0)))</f>
        <v>0</v>
      </c>
    </row>
    <row r="196" spans="1:25" ht="15" customHeight="1" x14ac:dyDescent="0.3">
      <c r="A196" s="1"/>
      <c r="B196" s="88"/>
    </row>
    <row r="197" spans="1:25" ht="15" customHeight="1" x14ac:dyDescent="0.3">
      <c r="A197" s="1"/>
      <c r="B197" s="87" t="s">
        <v>13</v>
      </c>
    </row>
    <row r="198" spans="1:25" ht="15" customHeight="1" x14ac:dyDescent="0.3">
      <c r="A198" s="1"/>
      <c r="B198" s="87"/>
    </row>
    <row r="199" spans="1:25" ht="15" customHeight="1" x14ac:dyDescent="0.3">
      <c r="A199" s="1">
        <v>1</v>
      </c>
      <c r="B199" s="83" t="s">
        <v>301</v>
      </c>
      <c r="C199" s="80">
        <f>IF(ISERROR(VLOOKUP($B199,'R11'!$G$40:$I$45,3,FALSE)),IF(VLOOKUP($B199,'R11'!$H$40:$K$45,4,FALSE)="","",VLOOKUP($B199,'R11'!$H$40:$K$45,4,FALSE)),IF(VLOOKUP($B199,'R11'!$G$40:$I$45,3,FALSE)="","",VLOOKUP($B199,'R11'!$G$40:$I$45,3,FALSE)))</f>
        <v>2</v>
      </c>
      <c r="D199" s="80">
        <f>IF(ISERROR(VLOOKUP($B199,'R1'!$G$40:$I$45,3,FALSE)),IF(VLOOKUP($B199,'R1'!$H$40:$K$45,4,FALSE)="","",VLOOKUP($B199,'R1'!$H$40:$K$45,4,FALSE)),IF(VLOOKUP($B199,'R1'!$G$40:$I$45,3,FALSE)="","",VLOOKUP($B199,'R1'!$G$40:$I$45,3,FALSE)))</f>
        <v>1.5</v>
      </c>
      <c r="E199" s="80">
        <f>IF(ISERROR(VLOOKUP($B199,'R2'!$G$40:$I$45,3,FALSE)),IF(VLOOKUP($B199,'R2'!$H$40:$K$45,4,FALSE)="","",VLOOKUP($B199,'R2'!$H$40:$K$45,4,FALSE)),IF(VLOOKUP($B199,'R2'!$G$40:$I$45,3,FALSE)="","",VLOOKUP($B199,'R2'!$G$40:$I$45,3,FALSE)))</f>
        <v>4</v>
      </c>
      <c r="F199" s="80">
        <f>IF(ISERROR(VLOOKUP($B199,'R3'!$G$40:$I$45,3,FALSE)),IF(VLOOKUP($B199,'R3'!$H$40:$K$45,4,FALSE)="","",VLOOKUP($B199,'R3'!$H$40:$K$45,4,FALSE)),IF(VLOOKUP($B199,'R3'!$G$40:$I$45,3,FALSE)="","",VLOOKUP($B199,'R3'!$G$40:$I$45,3,FALSE)))</f>
        <v>1</v>
      </c>
      <c r="G199" s="80">
        <f>IF(ISERROR(VLOOKUP($B199,'R4'!$G$40:$I$45,3,FALSE)),IF(VLOOKUP($B199,'R4'!$H$40:$K$45,4,FALSE)="","",VLOOKUP($B199,'R4'!$H$40:$K$45,4,FALSE)),IF(VLOOKUP($B199,'R4'!$G$40:$I$45,3,FALSE)="","",VLOOKUP($B199,'R4'!$G$40:$I$45,3,FALSE)))</f>
        <v>1.5</v>
      </c>
      <c r="H199" s="80">
        <f>IF(ISERROR(VLOOKUP($B199,'R5'!$G$40:$I$45,3,FALSE)),IF(VLOOKUP($B199,'R5'!$H$40:$K$45,4,FALSE)="","",VLOOKUP($B199,'R5'!$H$40:$K$45,4,FALSE)),IF(VLOOKUP($B199,'R5'!$G$40:$I$45,3,FALSE)="","",VLOOKUP($B199,'R5'!$G$40:$I$45,3,FALSE)))</f>
        <v>2.5</v>
      </c>
      <c r="I199" s="80">
        <f>IF(ISERROR(VLOOKUP($B199,'R6'!$G$40:$I$45,3,FALSE)),IF(VLOOKUP($B199,'R6'!$H$40:$K$45,4,FALSE)="","",VLOOKUP($B199,'R6'!$H$40:$K$45,4,FALSE)),IF(VLOOKUP($B199,'R6'!$G$40:$I$45,3,FALSE)="","",VLOOKUP($B199,'R6'!$G$40:$I$45,3,FALSE)))</f>
        <v>1</v>
      </c>
      <c r="J199" s="80">
        <f>IF(ISERROR(VLOOKUP($B199,'R7'!$G$40:$I$45,3,FALSE)),IF(VLOOKUP($B199,'R7'!$H$40:$K$45,4,FALSE)="","",VLOOKUP($B199,'R7'!$H$40:$K$45,4,FALSE)),IF(VLOOKUP($B199,'R7'!$G$40:$I$45,3,FALSE)="","",VLOOKUP($B199,'R7'!$G$40:$I$45,3,FALSE)))</f>
        <v>2</v>
      </c>
      <c r="K199" s="80">
        <f>IF(ISERROR(VLOOKUP($B199,'R8'!$G$40:$I$45,3,FALSE)),IF(VLOOKUP($B199,'R8'!$H$40:$K$45,4,FALSE)="","",VLOOKUP($B199,'R8'!$H$40:$K$45,4,FALSE)),IF(VLOOKUP($B199,'R8'!$G$40:$I$45,3,FALSE)="","",VLOOKUP($B199,'R8'!$G$40:$I$45,3,FALSE)))</f>
        <v>1</v>
      </c>
      <c r="L199" s="80">
        <f>IF(ISERROR(VLOOKUP($B199,'R9'!$G$40:$I$45,3,FALSE)),IF(VLOOKUP($B199,'R9'!$H$40:$K$45,4,FALSE)="","",VLOOKUP($B199,'R9'!$H$40:$K$45,4,FALSE)),IF(VLOOKUP($B199,'R9'!$G$40:$I$45,3,FALSE)="","",VLOOKUP($B199,'R9'!$G$40:$I$45,3,FALSE)))</f>
        <v>1</v>
      </c>
      <c r="M199" s="80">
        <f>IF(ISERROR(VLOOKUP($B199,'R10'!$G$40:$I$45,3,FALSE)),IF(VLOOKUP($B199,'R10'!$H$40:$K$45,4,FALSE)="","",VLOOKUP($B199,'R10'!$H$40:$K$45,4,FALSE)),IF(VLOOKUP($B199,'R10'!$G$40:$I$45,3,FALSE)="","",VLOOKUP($B199,'R10'!$G$40:$I$45,3,FALSE)))</f>
        <v>0.5</v>
      </c>
      <c r="O199" s="80">
        <f>IF(C199="","",IF(C199&gt;C210,1,IF(C199=C210,0.5,0)))</f>
        <v>0.5</v>
      </c>
      <c r="P199" s="80">
        <f>IF(D199="","",IF(D199&gt;D200,1,IF(D199=D200,0.5,0)))</f>
        <v>0</v>
      </c>
      <c r="Q199" s="80">
        <f>IF(E199="","",IF(E199&gt;E201,1,IF(E199=E201,0.5,0)))</f>
        <v>1</v>
      </c>
      <c r="R199" s="80">
        <f>IF(F199="","",IF(F199&gt;F202,1,IF(F199=F202,0.5,0)))</f>
        <v>0</v>
      </c>
      <c r="S199" s="80">
        <f>IF(G199="","",IF(G199&gt;G203,1,IF(G199=G203,0.5,0)))</f>
        <v>0</v>
      </c>
      <c r="T199" s="80">
        <f>IF(H199="","",IF(H199&gt;H204,1,IF(H199=H204,0.5,0)))</f>
        <v>1</v>
      </c>
      <c r="U199" s="80">
        <f>IF(I199="","",IF(I199&gt;I205,1,IF(I199=I205,0.5,0)))</f>
        <v>0</v>
      </c>
      <c r="V199" s="80">
        <f>IF(J199="","",IF(J199&gt;J206,1,IF(J199=J206,0.5,0)))</f>
        <v>0.5</v>
      </c>
      <c r="W199" s="80">
        <f>IF(K199="","",IF(K199&gt;K207,1,IF(K199=K207,0.5,0)))</f>
        <v>0</v>
      </c>
      <c r="X199" s="80">
        <f>IF(L199="","",IF(L199&gt;L208,1,IF(L199=L208,0.5,0)))</f>
        <v>0</v>
      </c>
      <c r="Y199" s="80">
        <f>IF(M199="","",IF(M199&gt;M209,1,IF(M199=M209,0.5,0)))</f>
        <v>0</v>
      </c>
    </row>
    <row r="200" spans="1:25" ht="15" customHeight="1" x14ac:dyDescent="0.3">
      <c r="A200" s="1">
        <v>2</v>
      </c>
      <c r="B200" s="83" t="s">
        <v>302</v>
      </c>
      <c r="C200" s="80">
        <f>IF(ISERROR(VLOOKUP($B200,'R11'!$G$40:$I$45,3,FALSE)),IF(VLOOKUP($B200,'R11'!$H$40:$K$45,4,FALSE)="","",VLOOKUP($B200,'R11'!$H$40:$K$45,4,FALSE)),IF(VLOOKUP($B200,'R11'!$G$40:$I$45,3,FALSE)="","",VLOOKUP($B200,'R11'!$G$40:$I$45,3,FALSE)))</f>
        <v>2.5</v>
      </c>
      <c r="D200" s="80">
        <f>IF(ISERROR(VLOOKUP($B200,'R1'!$G$40:$I$45,3,FALSE)),IF(VLOOKUP($B200,'R1'!$H$40:$K$45,4,FALSE)="","",VLOOKUP($B200,'R1'!$H$40:$K$45,4,FALSE)),IF(VLOOKUP($B200,'R1'!$G$40:$I$45,3,FALSE)="","",VLOOKUP($B200,'R1'!$G$40:$I$45,3,FALSE)))</f>
        <v>2.5</v>
      </c>
      <c r="E200" s="80">
        <f>IF(ISERROR(VLOOKUP($B200,'R2'!$G$40:$I$45,3,FALSE)),IF(VLOOKUP($B200,'R2'!$H$40:$K$45,4,FALSE)="","",VLOOKUP($B200,'R2'!$H$40:$K$45,4,FALSE)),IF(VLOOKUP($B200,'R2'!$G$40:$I$45,3,FALSE)="","",VLOOKUP($B200,'R2'!$G$40:$I$45,3,FALSE)))</f>
        <v>3.5</v>
      </c>
      <c r="F200" s="80">
        <f>IF(ISERROR(VLOOKUP($B200,'R3'!$G$40:$I$45,3,FALSE)),IF(VLOOKUP($B200,'R3'!$H$40:$K$45,4,FALSE)="","",VLOOKUP($B200,'R3'!$H$40:$K$45,4,FALSE)),IF(VLOOKUP($B200,'R3'!$G$40:$I$45,3,FALSE)="","",VLOOKUP($B200,'R3'!$G$40:$I$45,3,FALSE)))</f>
        <v>3</v>
      </c>
      <c r="G200" s="80">
        <f>IF(ISERROR(VLOOKUP($B200,'R4'!$G$40:$I$45,3,FALSE)),IF(VLOOKUP($B200,'R4'!$H$40:$K$45,4,FALSE)="","",VLOOKUP($B200,'R4'!$H$40:$K$45,4,FALSE)),IF(VLOOKUP($B200,'R4'!$G$40:$I$45,3,FALSE)="","",VLOOKUP($B200,'R4'!$G$40:$I$45,3,FALSE)))</f>
        <v>1</v>
      </c>
      <c r="H200" s="80">
        <f>IF(ISERROR(VLOOKUP($B200,'R5'!$G$40:$I$45,3,FALSE)),IF(VLOOKUP($B200,'R5'!$H$40:$K$45,4,FALSE)="","",VLOOKUP($B200,'R5'!$H$40:$K$45,4,FALSE)),IF(VLOOKUP($B200,'R5'!$G$40:$I$45,3,FALSE)="","",VLOOKUP($B200,'R5'!$G$40:$I$45,3,FALSE)))</f>
        <v>2</v>
      </c>
      <c r="I200" s="80">
        <f>IF(ISERROR(VLOOKUP($B200,'R6'!$G$40:$I$45,3,FALSE)),IF(VLOOKUP($B200,'R6'!$H$40:$K$45,4,FALSE)="","",VLOOKUP($B200,'R6'!$H$40:$K$45,4,FALSE)),IF(VLOOKUP($B200,'R6'!$G$40:$I$45,3,FALSE)="","",VLOOKUP($B200,'R6'!$G$40:$I$45,3,FALSE)))</f>
        <v>3</v>
      </c>
      <c r="J200" s="80">
        <f>IF(ISERROR(VLOOKUP($B200,'R7'!$G$40:$I$45,3,FALSE)),IF(VLOOKUP($B200,'R7'!$H$40:$K$45,4,FALSE)="","",VLOOKUP($B200,'R7'!$H$40:$K$45,4,FALSE)),IF(VLOOKUP($B200,'R7'!$G$40:$I$45,3,FALSE)="","",VLOOKUP($B200,'R7'!$G$40:$I$45,3,FALSE)))</f>
        <v>1</v>
      </c>
      <c r="K200" s="80">
        <f>IF(ISERROR(VLOOKUP($B200,'R8'!$G$40:$I$45,3,FALSE)),IF(VLOOKUP($B200,'R8'!$H$40:$K$45,4,FALSE)="","",VLOOKUP($B200,'R8'!$H$40:$K$45,4,FALSE)),IF(VLOOKUP($B200,'R8'!$G$40:$I$45,3,FALSE)="","",VLOOKUP($B200,'R8'!$G$40:$I$45,3,FALSE)))</f>
        <v>2</v>
      </c>
      <c r="L200" s="80">
        <f>IF(ISERROR(VLOOKUP($B200,'R9'!$G$40:$I$45,3,FALSE)),IF(VLOOKUP($B200,'R9'!$H$40:$K$45,4,FALSE)="","",VLOOKUP($B200,'R9'!$H$40:$K$45,4,FALSE)),IF(VLOOKUP($B200,'R9'!$G$40:$I$45,3,FALSE)="","",VLOOKUP($B200,'R9'!$G$40:$I$45,3,FALSE)))</f>
        <v>2</v>
      </c>
      <c r="M200" s="80">
        <f>IF(ISERROR(VLOOKUP($B200,'R10'!$G$40:$I$45,3,FALSE)),IF(VLOOKUP($B200,'R10'!$H$40:$K$45,4,FALSE)="","",VLOOKUP($B200,'R10'!$H$40:$K$45,4,FALSE)),IF(VLOOKUP($B200,'R10'!$G$40:$I$45,3,FALSE)="","",VLOOKUP($B200,'R10'!$G$40:$I$45,3,FALSE)))</f>
        <v>4</v>
      </c>
      <c r="O200" s="80">
        <f>IF(C200="","",IF(C200&gt;C209,1,IF(C200=C209,0.5,0)))</f>
        <v>1</v>
      </c>
      <c r="P200" s="80">
        <f>IF(D200="","",IF(D200&gt;D199,1,IF(D200=D199,0.5,0)))</f>
        <v>1</v>
      </c>
      <c r="Q200" s="80">
        <f>IF(E200="","",IF(E200&gt;E210,1,IF(E200=E210,0.5,0)))</f>
        <v>1</v>
      </c>
      <c r="R200" s="80">
        <f>IF(F200="","",IF(F200&gt;F201,1,IF(F200=F201,0.5,0)))</f>
        <v>1</v>
      </c>
      <c r="S200" s="80">
        <f>IF(G200="","",IF(G200&gt;G202,1,IF(G200=G202,0.5,0)))</f>
        <v>0</v>
      </c>
      <c r="T200" s="80">
        <f>IF(H200="","",IF(H200&gt;H203,1,IF(H200=H203,0.5,0)))</f>
        <v>0.5</v>
      </c>
      <c r="U200" s="80">
        <f>IF(I200="","",IF(I200&gt;I204,1,IF(I200=I204,0.5,0)))</f>
        <v>1</v>
      </c>
      <c r="V200" s="80">
        <f>IF(J200="","",IF(J200&gt;J205,1,IF(J200=J205,0.5,0)))</f>
        <v>0</v>
      </c>
      <c r="W200" s="80">
        <f>IF(K200="","",IF(K200&gt;K206,1,IF(K200=K206,0.5,0)))</f>
        <v>0.5</v>
      </c>
      <c r="X200" s="80">
        <f>IF(L200="","",IF(L200&gt;L207,1,IF(L200=L207,0.5,0)))</f>
        <v>0.5</v>
      </c>
      <c r="Y200" s="80">
        <f>IF(M200="","",IF(M200&gt;M208,1,IF(M200=M208,0.5,0)))</f>
        <v>1</v>
      </c>
    </row>
    <row r="201" spans="1:25" ht="15" customHeight="1" x14ac:dyDescent="0.3">
      <c r="A201" s="1">
        <v>3</v>
      </c>
      <c r="B201" s="83" t="s">
        <v>303</v>
      </c>
      <c r="C201" s="80">
        <f>IF(ISERROR(VLOOKUP($B201,'R11'!$G$40:$I$45,3,FALSE)),IF(VLOOKUP($B201,'R11'!$H$40:$K$45,4,FALSE)="","",VLOOKUP($B201,'R11'!$H$40:$K$45,4,FALSE)),IF(VLOOKUP($B201,'R11'!$G$40:$I$45,3,FALSE)="","",VLOOKUP($B201,'R11'!$G$40:$I$45,3,FALSE)))</f>
        <v>2.5</v>
      </c>
      <c r="D201" s="80">
        <f>IF(ISERROR(VLOOKUP($B201,'R1'!$G$40:$I$45,3,FALSE)),IF(VLOOKUP($B201,'R1'!$H$40:$K$45,4,FALSE)="","",VLOOKUP($B201,'R1'!$H$40:$K$45,4,FALSE)),IF(VLOOKUP($B201,'R1'!$G$40:$I$45,3,FALSE)="","",VLOOKUP($B201,'R1'!$G$40:$I$45,3,FALSE)))</f>
        <v>0</v>
      </c>
      <c r="E201" s="80">
        <f>IF(ISERROR(VLOOKUP($B201,'R2'!$G$40:$I$45,3,FALSE)),IF(VLOOKUP($B201,'R2'!$H$40:$K$45,4,FALSE)="","",VLOOKUP($B201,'R2'!$H$40:$K$45,4,FALSE)),IF(VLOOKUP($B201,'R2'!$G$40:$I$45,3,FALSE)="","",VLOOKUP($B201,'R2'!$G$40:$I$45,3,FALSE)))</f>
        <v>0</v>
      </c>
      <c r="F201" s="80">
        <f>IF(ISERROR(VLOOKUP($B201,'R3'!$G$40:$I$45,3,FALSE)),IF(VLOOKUP($B201,'R3'!$H$40:$K$45,4,FALSE)="","",VLOOKUP($B201,'R3'!$H$40:$K$45,4,FALSE)),IF(VLOOKUP($B201,'R3'!$G$40:$I$45,3,FALSE)="","",VLOOKUP($B201,'R3'!$G$40:$I$45,3,FALSE)))</f>
        <v>1</v>
      </c>
      <c r="G201" s="80">
        <f>IF(ISERROR(VLOOKUP($B201,'R4'!$G$40:$I$45,3,FALSE)),IF(VLOOKUP($B201,'R4'!$H$40:$K$45,4,FALSE)="","",VLOOKUP($B201,'R4'!$H$40:$K$45,4,FALSE)),IF(VLOOKUP($B201,'R4'!$G$40:$I$45,3,FALSE)="","",VLOOKUP($B201,'R4'!$G$40:$I$45,3,FALSE)))</f>
        <v>2</v>
      </c>
      <c r="H201" s="80">
        <f>IF(ISERROR(VLOOKUP($B201,'R5'!$G$40:$I$45,3,FALSE)),IF(VLOOKUP($B201,'R5'!$H$40:$K$45,4,FALSE)="","",VLOOKUP($B201,'R5'!$H$40:$K$45,4,FALSE)),IF(VLOOKUP($B201,'R5'!$G$40:$I$45,3,FALSE)="","",VLOOKUP($B201,'R5'!$G$40:$I$45,3,FALSE)))</f>
        <v>0</v>
      </c>
      <c r="I201" s="80">
        <f>IF(ISERROR(VLOOKUP($B201,'R6'!$G$40:$I$45,3,FALSE)),IF(VLOOKUP($B201,'R6'!$H$40:$K$45,4,FALSE)="","",VLOOKUP($B201,'R6'!$H$40:$K$45,4,FALSE)),IF(VLOOKUP($B201,'R6'!$G$40:$I$45,3,FALSE)="","",VLOOKUP($B201,'R6'!$G$40:$I$45,3,FALSE)))</f>
        <v>0.5</v>
      </c>
      <c r="J201" s="80">
        <f>IF(ISERROR(VLOOKUP($B201,'R7'!$G$40:$I$45,3,FALSE)),IF(VLOOKUP($B201,'R7'!$H$40:$K$45,4,FALSE)="","",VLOOKUP($B201,'R7'!$H$40:$K$45,4,FALSE)),IF(VLOOKUP($B201,'R7'!$G$40:$I$45,3,FALSE)="","",VLOOKUP($B201,'R7'!$G$40:$I$45,3,FALSE)))</f>
        <v>2</v>
      </c>
      <c r="K201" s="80">
        <f>IF(ISERROR(VLOOKUP($B201,'R8'!$G$40:$I$45,3,FALSE)),IF(VLOOKUP($B201,'R8'!$H$40:$K$45,4,FALSE)="","",VLOOKUP($B201,'R8'!$H$40:$K$45,4,FALSE)),IF(VLOOKUP($B201,'R8'!$G$40:$I$45,3,FALSE)="","",VLOOKUP($B201,'R8'!$G$40:$I$45,3,FALSE)))</f>
        <v>1</v>
      </c>
      <c r="L201" s="80">
        <f>IF(ISERROR(VLOOKUP($B201,'R9'!$G$40:$I$45,3,FALSE)),IF(VLOOKUP($B201,'R9'!$H$40:$K$45,4,FALSE)="","",VLOOKUP($B201,'R9'!$H$40:$K$45,4,FALSE)),IF(VLOOKUP($B201,'R9'!$G$40:$I$45,3,FALSE)="","",VLOOKUP($B201,'R9'!$G$40:$I$45,3,FALSE)))</f>
        <v>1</v>
      </c>
      <c r="M201" s="80">
        <f>IF(ISERROR(VLOOKUP($B201,'R10'!$G$40:$I$45,3,FALSE)),IF(VLOOKUP($B201,'R10'!$H$40:$K$45,4,FALSE)="","",VLOOKUP($B201,'R10'!$H$40:$K$45,4,FALSE)),IF(VLOOKUP($B201,'R10'!$G$40:$I$45,3,FALSE)="","",VLOOKUP($B201,'R10'!$G$40:$I$45,3,FALSE)))</f>
        <v>0</v>
      </c>
      <c r="O201" s="80">
        <f>IF(C201="","",IF(C201&gt;C208,1,IF(C201=C208,0.5,0)))</f>
        <v>1</v>
      </c>
      <c r="P201" s="80">
        <f>IF(D201="","",IF(D201&gt;D209,1,IF(D201=D209,0.5,0)))</f>
        <v>0</v>
      </c>
      <c r="Q201" s="80">
        <f>IF(E201="","",IF(E201&gt;E199,1,IF(E201=E199,0.5,0)))</f>
        <v>0</v>
      </c>
      <c r="R201" s="80">
        <f>IF(F201="","",IF(F201&gt;F200,1,IF(F201=F200,0.5,0)))</f>
        <v>0</v>
      </c>
      <c r="S201" s="80">
        <f>IF(G201="","",IF(G201&gt;G210,1,IF(G201=G210,0.5,0)))</f>
        <v>0.5</v>
      </c>
      <c r="T201" s="80">
        <f>IF(H201="","",IF(H201&gt;H202,1,IF(H201=H202,0.5,0)))</f>
        <v>0</v>
      </c>
      <c r="U201" s="80">
        <f>IF(I201="","",IF(I201&gt;I203,1,IF(I201=I203,0.5,0)))</f>
        <v>0</v>
      </c>
      <c r="V201" s="80">
        <f>IF(J201="","",IF(J201&gt;J204,1,IF(J201=J204,0.5,0)))</f>
        <v>0.5</v>
      </c>
      <c r="W201" s="80">
        <f>IF(K201="","",IF(K201&gt;K205,1,IF(K201=K205,0.5,0)))</f>
        <v>0</v>
      </c>
      <c r="X201" s="80">
        <f>IF(L201="","",IF(L201&gt;L206,1,IF(L201=L206,0.5,0)))</f>
        <v>0</v>
      </c>
      <c r="Y201" s="80">
        <f>IF(M201="","",IF(M201&gt;M207,1,IF(M201=M207,0.5,0)))</f>
        <v>0</v>
      </c>
    </row>
    <row r="202" spans="1:25" ht="15" customHeight="1" x14ac:dyDescent="0.3">
      <c r="A202" s="1">
        <v>4</v>
      </c>
      <c r="B202" s="83" t="s">
        <v>304</v>
      </c>
      <c r="C202" s="80">
        <f>IF(ISERROR(VLOOKUP($B202,'R11'!$G$40:$I$45,3,FALSE)),IF(VLOOKUP($B202,'R11'!$H$40:$K$45,4,FALSE)="","",VLOOKUP($B202,'R11'!$H$40:$K$45,4,FALSE)),IF(VLOOKUP($B202,'R11'!$G$40:$I$45,3,FALSE)="","",VLOOKUP($B202,'R11'!$G$40:$I$45,3,FALSE)))</f>
        <v>3.5</v>
      </c>
      <c r="D202" s="80">
        <f>IF(ISERROR(VLOOKUP($B202,'R1'!$G$40:$I$45,3,FALSE)),IF(VLOOKUP($B202,'R1'!$H$40:$K$45,4,FALSE)="","",VLOOKUP($B202,'R1'!$H$40:$K$45,4,FALSE)),IF(VLOOKUP($B202,'R1'!$G$40:$I$45,3,FALSE)="","",VLOOKUP($B202,'R1'!$G$40:$I$45,3,FALSE)))</f>
        <v>2</v>
      </c>
      <c r="E202" s="80">
        <f>IF(ISERROR(VLOOKUP($B202,'R2'!$G$40:$I$45,3,FALSE)),IF(VLOOKUP($B202,'R2'!$H$40:$K$45,4,FALSE)="","",VLOOKUP($B202,'R2'!$H$40:$K$45,4,FALSE)),IF(VLOOKUP($B202,'R2'!$G$40:$I$45,3,FALSE)="","",VLOOKUP($B202,'R2'!$G$40:$I$45,3,FALSE)))</f>
        <v>4</v>
      </c>
      <c r="F202" s="80">
        <f>IF(ISERROR(VLOOKUP($B202,'R3'!$G$40:$I$45,3,FALSE)),IF(VLOOKUP($B202,'R3'!$H$40:$K$45,4,FALSE)="","",VLOOKUP($B202,'R3'!$H$40:$K$45,4,FALSE)),IF(VLOOKUP($B202,'R3'!$G$40:$I$45,3,FALSE)="","",VLOOKUP($B202,'R3'!$G$40:$I$45,3,FALSE)))</f>
        <v>3</v>
      </c>
      <c r="G202" s="80">
        <f>IF(ISERROR(VLOOKUP($B202,'R4'!$G$40:$I$45,3,FALSE)),IF(VLOOKUP($B202,'R4'!$H$40:$K$45,4,FALSE)="","",VLOOKUP($B202,'R4'!$H$40:$K$45,4,FALSE)),IF(VLOOKUP($B202,'R4'!$G$40:$I$45,3,FALSE)="","",VLOOKUP($B202,'R4'!$G$40:$I$45,3,FALSE)))</f>
        <v>3</v>
      </c>
      <c r="H202" s="80">
        <f>IF(ISERROR(VLOOKUP($B202,'R5'!$G$40:$I$45,3,FALSE)),IF(VLOOKUP($B202,'R5'!$H$40:$K$45,4,FALSE)="","",VLOOKUP($B202,'R5'!$H$40:$K$45,4,FALSE)),IF(VLOOKUP($B202,'R5'!$G$40:$I$45,3,FALSE)="","",VLOOKUP($B202,'R5'!$G$40:$I$45,3,FALSE)))</f>
        <v>4</v>
      </c>
      <c r="I202" s="80">
        <f>IF(ISERROR(VLOOKUP($B202,'R6'!$G$40:$I$45,3,FALSE)),IF(VLOOKUP($B202,'R6'!$H$40:$K$45,4,FALSE)="","",VLOOKUP($B202,'R6'!$H$40:$K$45,4,FALSE)),IF(VLOOKUP($B202,'R6'!$G$40:$I$45,3,FALSE)="","",VLOOKUP($B202,'R6'!$G$40:$I$45,3,FALSE)))</f>
        <v>3.5</v>
      </c>
      <c r="J202" s="80">
        <f>IF(ISERROR(VLOOKUP($B202,'R7'!$G$40:$I$45,3,FALSE)),IF(VLOOKUP($B202,'R7'!$H$40:$K$45,4,FALSE)="","",VLOOKUP($B202,'R7'!$H$40:$K$45,4,FALSE)),IF(VLOOKUP($B202,'R7'!$G$40:$I$45,3,FALSE)="","",VLOOKUP($B202,'R7'!$G$40:$I$45,3,FALSE)))</f>
        <v>3</v>
      </c>
      <c r="K202" s="80">
        <f>IF(ISERROR(VLOOKUP($B202,'R8'!$G$40:$I$45,3,FALSE)),IF(VLOOKUP($B202,'R8'!$H$40:$K$45,4,FALSE)="","",VLOOKUP($B202,'R8'!$H$40:$K$45,4,FALSE)),IF(VLOOKUP($B202,'R8'!$G$40:$I$45,3,FALSE)="","",VLOOKUP($B202,'R8'!$G$40:$I$45,3,FALSE)))</f>
        <v>1</v>
      </c>
      <c r="L202" s="80">
        <f>IF(ISERROR(VLOOKUP($B202,'R9'!$G$40:$I$45,3,FALSE)),IF(VLOOKUP($B202,'R9'!$H$40:$K$45,4,FALSE)="","",VLOOKUP($B202,'R9'!$H$40:$K$45,4,FALSE)),IF(VLOOKUP($B202,'R9'!$G$40:$I$45,3,FALSE)="","",VLOOKUP($B202,'R9'!$G$40:$I$45,3,FALSE)))</f>
        <v>1.5</v>
      </c>
      <c r="M202" s="80">
        <f>IF(ISERROR(VLOOKUP($B202,'R10'!$G$40:$I$45,3,FALSE)),IF(VLOOKUP($B202,'R10'!$H$40:$K$45,4,FALSE)="","",VLOOKUP($B202,'R10'!$H$40:$K$45,4,FALSE)),IF(VLOOKUP($B202,'R10'!$G$40:$I$45,3,FALSE)="","",VLOOKUP($B202,'R10'!$G$40:$I$45,3,FALSE)))</f>
        <v>2</v>
      </c>
      <c r="O202" s="80">
        <f>IF(C202="","",IF(C202&gt;C207,1,IF(C202=C207,0.5,0)))</f>
        <v>1</v>
      </c>
      <c r="P202" s="80">
        <f>IF(D202="","",IF(D202&gt;D208,1,IF(D202=D208,0.5,0)))</f>
        <v>0.5</v>
      </c>
      <c r="Q202" s="80">
        <f>IF(E202="","",IF(E202&gt;E209,1,IF(E202=E209,0.5,0)))</f>
        <v>1</v>
      </c>
      <c r="R202" s="80">
        <f>IF(F202="","",IF(F202&gt;F199,1,IF(F202=F199,0.5,0)))</f>
        <v>1</v>
      </c>
      <c r="S202" s="80">
        <f>IF(G202="","",IF(G202&gt;G200,1,IF(G202=G200,0.5,0)))</f>
        <v>1</v>
      </c>
      <c r="T202" s="80">
        <f>IF(H202="","",IF(H202&gt;H201,1,IF(H202=H201,0.5,0)))</f>
        <v>1</v>
      </c>
      <c r="U202" s="80">
        <f>IF(I202="","",IF(I202&gt;I210,1,IF(I202=I210,0.5,0)))</f>
        <v>1</v>
      </c>
      <c r="V202" s="80">
        <f>IF(J202="","",IF(J202&gt;J203,1,IF(J202=J203,0.5,0)))</f>
        <v>1</v>
      </c>
      <c r="W202" s="80">
        <f>IF(K202="","",IF(K202&gt;K204,1,IF(K202=K204,0.5,0)))</f>
        <v>0</v>
      </c>
      <c r="X202" s="80">
        <f>IF(L202="","",IF(L202&gt;L205,1,IF(L202=L205,0.5,0)))</f>
        <v>0</v>
      </c>
      <c r="Y202" s="80">
        <f>IF(M202="","",IF(M202&gt;M206,1,IF(M202=M206,0.5,0)))</f>
        <v>0.5</v>
      </c>
    </row>
    <row r="203" spans="1:25" ht="15" customHeight="1" x14ac:dyDescent="0.3">
      <c r="A203" s="1">
        <v>5</v>
      </c>
      <c r="B203" s="83" t="s">
        <v>305</v>
      </c>
      <c r="C203" s="80">
        <f>IF(ISERROR(VLOOKUP($B203,'R11'!$G$40:$I$45,3,FALSE)),IF(VLOOKUP($B203,'R11'!$H$40:$K$45,4,FALSE)="","",VLOOKUP($B203,'R11'!$H$40:$K$45,4,FALSE)),IF(VLOOKUP($B203,'R11'!$G$40:$I$45,3,FALSE)="","",VLOOKUP($B203,'R11'!$G$40:$I$45,3,FALSE)))</f>
        <v>0.5</v>
      </c>
      <c r="D203" s="80">
        <f>IF(ISERROR(VLOOKUP($B203,'R1'!$G$40:$I$45,3,FALSE)),IF(VLOOKUP($B203,'R1'!$H$40:$K$45,4,FALSE)="","",VLOOKUP($B203,'R1'!$H$40:$K$45,4,FALSE)),IF(VLOOKUP($B203,'R1'!$G$40:$I$45,3,FALSE)="","",VLOOKUP($B203,'R1'!$G$40:$I$45,3,FALSE)))</f>
        <v>2</v>
      </c>
      <c r="E203" s="80">
        <f>IF(ISERROR(VLOOKUP($B203,'R2'!$G$40:$I$45,3,FALSE)),IF(VLOOKUP($B203,'R2'!$H$40:$K$45,4,FALSE)="","",VLOOKUP($B203,'R2'!$H$40:$K$45,4,FALSE)),IF(VLOOKUP($B203,'R2'!$G$40:$I$45,3,FALSE)="","",VLOOKUP($B203,'R2'!$G$40:$I$45,3,FALSE)))</f>
        <v>2</v>
      </c>
      <c r="F203" s="80">
        <f>IF(ISERROR(VLOOKUP($B203,'R3'!$G$40:$I$45,3,FALSE)),IF(VLOOKUP($B203,'R3'!$H$40:$K$45,4,FALSE)="","",VLOOKUP($B203,'R3'!$H$40:$K$45,4,FALSE)),IF(VLOOKUP($B203,'R3'!$G$40:$I$45,3,FALSE)="","",VLOOKUP($B203,'R3'!$G$40:$I$45,3,FALSE)))</f>
        <v>1.5</v>
      </c>
      <c r="G203" s="80">
        <f>IF(ISERROR(VLOOKUP($B203,'R4'!$G$40:$I$45,3,FALSE)),IF(VLOOKUP($B203,'R4'!$H$40:$K$45,4,FALSE)="","",VLOOKUP($B203,'R4'!$H$40:$K$45,4,FALSE)),IF(VLOOKUP($B203,'R4'!$G$40:$I$45,3,FALSE)="","",VLOOKUP($B203,'R4'!$G$40:$I$45,3,FALSE)))</f>
        <v>2.5</v>
      </c>
      <c r="H203" s="80">
        <f>IF(ISERROR(VLOOKUP($B203,'R5'!$G$40:$I$45,3,FALSE)),IF(VLOOKUP($B203,'R5'!$H$40:$K$45,4,FALSE)="","",VLOOKUP($B203,'R5'!$H$40:$K$45,4,FALSE)),IF(VLOOKUP($B203,'R5'!$G$40:$I$45,3,FALSE)="","",VLOOKUP($B203,'R5'!$G$40:$I$45,3,FALSE)))</f>
        <v>2</v>
      </c>
      <c r="I203" s="80">
        <f>IF(ISERROR(VLOOKUP($B203,'R6'!$G$40:$I$45,3,FALSE)),IF(VLOOKUP($B203,'R6'!$H$40:$K$45,4,FALSE)="","",VLOOKUP($B203,'R6'!$H$40:$K$45,4,FALSE)),IF(VLOOKUP($B203,'R6'!$G$40:$I$45,3,FALSE)="","",VLOOKUP($B203,'R6'!$G$40:$I$45,3,FALSE)))</f>
        <v>3.5</v>
      </c>
      <c r="J203" s="80">
        <f>IF(ISERROR(VLOOKUP($B203,'R7'!$G$40:$I$45,3,FALSE)),IF(VLOOKUP($B203,'R7'!$H$40:$K$45,4,FALSE)="","",VLOOKUP($B203,'R7'!$H$40:$K$45,4,FALSE)),IF(VLOOKUP($B203,'R7'!$G$40:$I$45,3,FALSE)="","",VLOOKUP($B203,'R7'!$G$40:$I$45,3,FALSE)))</f>
        <v>1</v>
      </c>
      <c r="K203" s="80">
        <f>IF(ISERROR(VLOOKUP($B203,'R8'!$G$40:$I$45,3,FALSE)),IF(VLOOKUP($B203,'R8'!$H$40:$K$45,4,FALSE)="","",VLOOKUP($B203,'R8'!$H$40:$K$45,4,FALSE)),IF(VLOOKUP($B203,'R8'!$G$40:$I$45,3,FALSE)="","",VLOOKUP($B203,'R8'!$G$40:$I$45,3,FALSE)))</f>
        <v>3.5</v>
      </c>
      <c r="L203" s="80">
        <f>IF(ISERROR(VLOOKUP($B203,'R9'!$G$40:$I$45,3,FALSE)),IF(VLOOKUP($B203,'R9'!$H$40:$K$45,4,FALSE)="","",VLOOKUP($B203,'R9'!$H$40:$K$45,4,FALSE)),IF(VLOOKUP($B203,'R9'!$G$40:$I$45,3,FALSE)="","",VLOOKUP($B203,'R9'!$G$40:$I$45,3,FALSE)))</f>
        <v>1.5</v>
      </c>
      <c r="M203" s="80">
        <f>IF(ISERROR(VLOOKUP($B203,'R10'!$G$40:$I$45,3,FALSE)),IF(VLOOKUP($B203,'R10'!$H$40:$K$45,4,FALSE)="","",VLOOKUP($B203,'R10'!$H$40:$K$45,4,FALSE)),IF(VLOOKUP($B203,'R10'!$G$40:$I$45,3,FALSE)="","",VLOOKUP($B203,'R10'!$G$40:$I$45,3,FALSE)))</f>
        <v>2</v>
      </c>
      <c r="O203" s="80">
        <f>IF(C203="","",IF(C203&gt;C206,1,IF(C203=C206,0.5,0)))</f>
        <v>0</v>
      </c>
      <c r="P203" s="80">
        <f>IF(D203="","",IF(D203&gt;D207,1,IF(D203=D207,0.5,0)))</f>
        <v>0.5</v>
      </c>
      <c r="Q203" s="80">
        <f>IF(E203="","",IF(E203&gt;E208,1,IF(E203=E208,0.5,0)))</f>
        <v>0.5</v>
      </c>
      <c r="R203" s="80">
        <f>IF(F203="","",IF(F203&gt;F209,1,IF(F203=F209,0.5,0)))</f>
        <v>0</v>
      </c>
      <c r="S203" s="80">
        <f>IF(G203="","",IF(G203&gt;G199,1,IF(G203=G199,0.5,0)))</f>
        <v>1</v>
      </c>
      <c r="T203" s="80">
        <f>IF(H203="","",IF(H203&gt;H200,1,IF(H203=H200,0.5,0)))</f>
        <v>0.5</v>
      </c>
      <c r="U203" s="80">
        <f>IF(I203="","",IF(I203&gt;I201,1,IF(I203=I201,0.5,0)))</f>
        <v>1</v>
      </c>
      <c r="V203" s="80">
        <f>IF(J203="","",IF(J203&gt;J202,1,IF(J203=J202,0.5,0)))</f>
        <v>0</v>
      </c>
      <c r="W203" s="80">
        <f>IF(K203="","",IF(K203&gt;K210,1,IF(K203=K210,0.5,0)))</f>
        <v>1</v>
      </c>
      <c r="X203" s="80">
        <f>IF(L203="","",IF(L203&gt;L204,1,IF(L203=L204,0.5,0)))</f>
        <v>0</v>
      </c>
      <c r="Y203" s="80">
        <f>IF(M203="","",IF(M203&gt;M205,1,IF(M203=M205,0.5,0)))</f>
        <v>0.5</v>
      </c>
    </row>
    <row r="204" spans="1:25" ht="15" customHeight="1" x14ac:dyDescent="0.3">
      <c r="A204" s="1">
        <v>6</v>
      </c>
      <c r="B204" s="83" t="s">
        <v>306</v>
      </c>
      <c r="C204" s="80">
        <f>IF(ISERROR(VLOOKUP($B204,'R11'!$G$40:$I$45,3,FALSE)),IF(VLOOKUP($B204,'R11'!$H$40:$K$45,4,FALSE)="","",VLOOKUP($B204,'R11'!$H$40:$K$45,4,FALSE)),IF(VLOOKUP($B204,'R11'!$G$40:$I$45,3,FALSE)="","",VLOOKUP($B204,'R11'!$G$40:$I$45,3,FALSE)))</f>
        <v>3</v>
      </c>
      <c r="D204" s="80">
        <f>IF(ISERROR(VLOOKUP($B204,'R1'!$G$40:$I$45,3,FALSE)),IF(VLOOKUP($B204,'R1'!$H$40:$K$45,4,FALSE)="","",VLOOKUP($B204,'R1'!$H$40:$K$45,4,FALSE)),IF(VLOOKUP($B204,'R1'!$G$40:$I$45,3,FALSE)="","",VLOOKUP($B204,'R1'!$G$40:$I$45,3,FALSE)))</f>
        <v>3</v>
      </c>
      <c r="E204" s="80">
        <f>IF(ISERROR(VLOOKUP($B204,'R2'!$G$40:$I$45,3,FALSE)),IF(VLOOKUP($B204,'R2'!$H$40:$K$45,4,FALSE)="","",VLOOKUP($B204,'R2'!$H$40:$K$45,4,FALSE)),IF(VLOOKUP($B204,'R2'!$G$40:$I$45,3,FALSE)="","",VLOOKUP($B204,'R2'!$G$40:$I$45,3,FALSE)))</f>
        <v>1.5</v>
      </c>
      <c r="F204" s="80">
        <f>IF(ISERROR(VLOOKUP($B204,'R3'!$G$40:$I$45,3,FALSE)),IF(VLOOKUP($B204,'R3'!$H$40:$K$45,4,FALSE)="","",VLOOKUP($B204,'R3'!$H$40:$K$45,4,FALSE)),IF(VLOOKUP($B204,'R3'!$G$40:$I$45,3,FALSE)="","",VLOOKUP($B204,'R3'!$G$40:$I$45,3,FALSE)))</f>
        <v>4</v>
      </c>
      <c r="G204" s="80">
        <f>IF(ISERROR(VLOOKUP($B204,'R4'!$G$40:$I$45,3,FALSE)),IF(VLOOKUP($B204,'R4'!$H$40:$K$45,4,FALSE)="","",VLOOKUP($B204,'R4'!$H$40:$K$45,4,FALSE)),IF(VLOOKUP($B204,'R4'!$G$40:$I$45,3,FALSE)="","",VLOOKUP($B204,'R4'!$G$40:$I$45,3,FALSE)))</f>
        <v>3</v>
      </c>
      <c r="H204" s="80">
        <f>IF(ISERROR(VLOOKUP($B204,'R5'!$G$40:$I$45,3,FALSE)),IF(VLOOKUP($B204,'R5'!$H$40:$K$45,4,FALSE)="","",VLOOKUP($B204,'R5'!$H$40:$K$45,4,FALSE)),IF(VLOOKUP($B204,'R5'!$G$40:$I$45,3,FALSE)="","",VLOOKUP($B204,'R5'!$G$40:$I$45,3,FALSE)))</f>
        <v>1.5</v>
      </c>
      <c r="I204" s="80">
        <f>IF(ISERROR(VLOOKUP($B204,'R6'!$G$40:$I$45,3,FALSE)),IF(VLOOKUP($B204,'R6'!$H$40:$K$45,4,FALSE)="","",VLOOKUP($B204,'R6'!$H$40:$K$45,4,FALSE)),IF(VLOOKUP($B204,'R6'!$G$40:$I$45,3,FALSE)="","",VLOOKUP($B204,'R6'!$G$40:$I$45,3,FALSE)))</f>
        <v>1</v>
      </c>
      <c r="J204" s="80">
        <f>IF(ISERROR(VLOOKUP($B204,'R7'!$G$40:$I$45,3,FALSE)),IF(VLOOKUP($B204,'R7'!$H$40:$K$45,4,FALSE)="","",VLOOKUP($B204,'R7'!$H$40:$K$45,4,FALSE)),IF(VLOOKUP($B204,'R7'!$G$40:$I$45,3,FALSE)="","",VLOOKUP($B204,'R7'!$G$40:$I$45,3,FALSE)))</f>
        <v>2</v>
      </c>
      <c r="K204" s="80">
        <f>IF(ISERROR(VLOOKUP($B204,'R8'!$G$40:$I$45,3,FALSE)),IF(VLOOKUP($B204,'R8'!$H$40:$K$45,4,FALSE)="","",VLOOKUP($B204,'R8'!$H$40:$K$45,4,FALSE)),IF(VLOOKUP($B204,'R8'!$G$40:$I$45,3,FALSE)="","",VLOOKUP($B204,'R8'!$G$40:$I$45,3,FALSE)))</f>
        <v>3</v>
      </c>
      <c r="L204" s="80">
        <f>IF(ISERROR(VLOOKUP($B204,'R9'!$G$40:$I$45,3,FALSE)),IF(VLOOKUP($B204,'R9'!$H$40:$K$45,4,FALSE)="","",VLOOKUP($B204,'R9'!$H$40:$K$45,4,FALSE)),IF(VLOOKUP($B204,'R9'!$G$40:$I$45,3,FALSE)="","",VLOOKUP($B204,'R9'!$G$40:$I$45,3,FALSE)))</f>
        <v>2.5</v>
      </c>
      <c r="M204" s="80">
        <f>IF(ISERROR(VLOOKUP($B204,'R10'!$G$40:$I$45,3,FALSE)),IF(VLOOKUP($B204,'R10'!$H$40:$K$45,4,FALSE)="","",VLOOKUP($B204,'R10'!$H$40:$K$45,4,FALSE)),IF(VLOOKUP($B204,'R10'!$G$40:$I$45,3,FALSE)="","",VLOOKUP($B204,'R10'!$G$40:$I$45,3,FALSE)))</f>
        <v>3</v>
      </c>
      <c r="O204" s="80">
        <f>IF(C204="","",IF(C204&gt;C205,1,IF(C204=C205,0.5,0)))</f>
        <v>1</v>
      </c>
      <c r="P204" s="80">
        <f>IF(D204="","",IF(D204&gt;D206,1,IF(D204=D206,0.5,0)))</f>
        <v>1</v>
      </c>
      <c r="Q204" s="80">
        <f>IF(E204="","",IF(E204&gt;E207,1,IF(E204=E207,0.5,0)))</f>
        <v>0</v>
      </c>
      <c r="R204" s="80">
        <f>IF(F204="","",IF(F204&gt;F208,1,IF(F204=F208,0.5,0)))</f>
        <v>1</v>
      </c>
      <c r="S204" s="80">
        <f>IF(G204="","",IF(G204&gt;G209,1,IF(G204=G209,0.5,0)))</f>
        <v>1</v>
      </c>
      <c r="T204" s="80">
        <f>IF(H204="","",IF(H204&gt;H199,1,IF(H204=H199,0.5,0)))</f>
        <v>0</v>
      </c>
      <c r="U204" s="80">
        <f>IF(I204="","",IF(I204&gt;I200,1,IF(I204=I200,0.5,0)))</f>
        <v>0</v>
      </c>
      <c r="V204" s="80">
        <f>IF(J204="","",IF(J204&gt;J201,1,IF(J204=J201,0.5,0)))</f>
        <v>0.5</v>
      </c>
      <c r="W204" s="80">
        <f>IF(K204="","",IF(K204&gt;K202,1,IF(K204=K202,0.5,0)))</f>
        <v>1</v>
      </c>
      <c r="X204" s="80">
        <f>IF(L204="","",IF(L204&gt;L203,1,IF(L204=L203,0.5,0)))</f>
        <v>1</v>
      </c>
      <c r="Y204" s="80">
        <f>IF(M204="","",IF(M204&gt;M210,1,IF(M204=M210,0.5,0)))</f>
        <v>1</v>
      </c>
    </row>
    <row r="205" spans="1:25" ht="15" customHeight="1" x14ac:dyDescent="0.3">
      <c r="A205" s="1">
        <v>7</v>
      </c>
      <c r="B205" s="83" t="s">
        <v>307</v>
      </c>
      <c r="C205" s="80">
        <f>IF(ISERROR(VLOOKUP($B205,'R11'!$G$40:$I$45,3,FALSE)),IF(VLOOKUP($B205,'R11'!$H$40:$K$45,4,FALSE)="","",VLOOKUP($B205,'R11'!$H$40:$K$45,4,FALSE)),IF(VLOOKUP($B205,'R11'!$G$40:$I$45,3,FALSE)="","",VLOOKUP($B205,'R11'!$G$40:$I$45,3,FALSE)))</f>
        <v>1</v>
      </c>
      <c r="D205" s="80">
        <f>IF(ISERROR(VLOOKUP($B205,'R1'!$G$40:$I$45,3,FALSE)),IF(VLOOKUP($B205,'R1'!$H$40:$K$45,4,FALSE)="","",VLOOKUP($B205,'R1'!$H$40:$K$45,4,FALSE)),IF(VLOOKUP($B205,'R1'!$G$40:$I$45,3,FALSE)="","",VLOOKUP($B205,'R1'!$G$40:$I$45,3,FALSE)))</f>
        <v>3.5</v>
      </c>
      <c r="E205" s="80">
        <f>IF(ISERROR(VLOOKUP($B205,'R2'!$G$40:$I$45,3,FALSE)),IF(VLOOKUP($B205,'R2'!$H$40:$K$45,4,FALSE)="","",VLOOKUP($B205,'R2'!$H$40:$K$45,4,FALSE)),IF(VLOOKUP($B205,'R2'!$G$40:$I$45,3,FALSE)="","",VLOOKUP($B205,'R2'!$G$40:$I$45,3,FALSE)))</f>
        <v>1.5</v>
      </c>
      <c r="F205" s="80">
        <f>IF(ISERROR(VLOOKUP($B205,'R3'!$G$40:$I$45,3,FALSE)),IF(VLOOKUP($B205,'R3'!$H$40:$K$45,4,FALSE)="","",VLOOKUP($B205,'R3'!$H$40:$K$45,4,FALSE)),IF(VLOOKUP($B205,'R3'!$G$40:$I$45,3,FALSE)="","",VLOOKUP($B205,'R3'!$G$40:$I$45,3,FALSE)))</f>
        <v>4</v>
      </c>
      <c r="G205" s="80">
        <f>IF(ISERROR(VLOOKUP($B205,'R4'!$G$40:$I$45,3,FALSE)),IF(VLOOKUP($B205,'R4'!$H$40:$K$45,4,FALSE)="","",VLOOKUP($B205,'R4'!$H$40:$K$45,4,FALSE)),IF(VLOOKUP($B205,'R4'!$G$40:$I$45,3,FALSE)="","",VLOOKUP($B205,'R4'!$G$40:$I$45,3,FALSE)))</f>
        <v>3</v>
      </c>
      <c r="H205" s="80">
        <f>IF(ISERROR(VLOOKUP($B205,'R5'!$G$40:$I$45,3,FALSE)),IF(VLOOKUP($B205,'R5'!$H$40:$K$45,4,FALSE)="","",VLOOKUP($B205,'R5'!$H$40:$K$45,4,FALSE)),IF(VLOOKUP($B205,'R5'!$G$40:$I$45,3,FALSE)="","",VLOOKUP($B205,'R5'!$G$40:$I$45,3,FALSE)))</f>
        <v>4</v>
      </c>
      <c r="I205" s="80">
        <f>IF(ISERROR(VLOOKUP($B205,'R6'!$G$40:$I$45,3,FALSE)),IF(VLOOKUP($B205,'R6'!$H$40:$K$45,4,FALSE)="","",VLOOKUP($B205,'R6'!$H$40:$K$45,4,FALSE)),IF(VLOOKUP($B205,'R6'!$G$40:$I$45,3,FALSE)="","",VLOOKUP($B205,'R6'!$G$40:$I$45,3,FALSE)))</f>
        <v>3</v>
      </c>
      <c r="J205" s="80">
        <f>IF(ISERROR(VLOOKUP($B205,'R7'!$G$40:$I$45,3,FALSE)),IF(VLOOKUP($B205,'R7'!$H$40:$K$45,4,FALSE)="","",VLOOKUP($B205,'R7'!$H$40:$K$45,4,FALSE)),IF(VLOOKUP($B205,'R7'!$G$40:$I$45,3,FALSE)="","",VLOOKUP($B205,'R7'!$G$40:$I$45,3,FALSE)))</f>
        <v>3</v>
      </c>
      <c r="K205" s="80">
        <f>IF(ISERROR(VLOOKUP($B205,'R8'!$G$40:$I$45,3,FALSE)),IF(VLOOKUP($B205,'R8'!$H$40:$K$45,4,FALSE)="","",VLOOKUP($B205,'R8'!$H$40:$K$45,4,FALSE)),IF(VLOOKUP($B205,'R8'!$G$40:$I$45,3,FALSE)="","",VLOOKUP($B205,'R8'!$G$40:$I$45,3,FALSE)))</f>
        <v>3</v>
      </c>
      <c r="L205" s="80">
        <f>IF(ISERROR(VLOOKUP($B205,'R9'!$G$40:$I$45,3,FALSE)),IF(VLOOKUP($B205,'R9'!$H$40:$K$45,4,FALSE)="","",VLOOKUP($B205,'R9'!$H$40:$K$45,4,FALSE)),IF(VLOOKUP($B205,'R9'!$G$40:$I$45,3,FALSE)="","",VLOOKUP($B205,'R9'!$G$40:$I$45,3,FALSE)))</f>
        <v>2.5</v>
      </c>
      <c r="M205" s="80">
        <f>IF(ISERROR(VLOOKUP($B205,'R10'!$G$40:$I$45,3,FALSE)),IF(VLOOKUP($B205,'R10'!$H$40:$K$45,4,FALSE)="","",VLOOKUP($B205,'R10'!$H$40:$K$45,4,FALSE)),IF(VLOOKUP($B205,'R10'!$G$40:$I$45,3,FALSE)="","",VLOOKUP($B205,'R10'!$G$40:$I$45,3,FALSE)))</f>
        <v>2</v>
      </c>
      <c r="O205" s="80">
        <f>IF(C205="","",IF(C205&gt;C204,1,IF(C205=C204,0.5,0)))</f>
        <v>0</v>
      </c>
      <c r="P205" s="80">
        <f>IF(D205="","",IF(D205&gt;D210,1,IF(D205=D210,0.5,0)))</f>
        <v>1</v>
      </c>
      <c r="Q205" s="80">
        <f>IF(E205="","",IF(E205&gt;E206,1,IF(E205=E206,0.5,0)))</f>
        <v>0</v>
      </c>
      <c r="R205" s="80">
        <f>IF(F205="","",IF(F205&gt;F207,1,IF(F205=F207,0.5,0)))</f>
        <v>1</v>
      </c>
      <c r="S205" s="80">
        <f>IF(G205="","",IF(G205&gt;G208,1,IF(G205=G208,0.5,0)))</f>
        <v>1</v>
      </c>
      <c r="T205" s="80">
        <f>IF(H205="","",IF(H205&gt;H209,1,IF(H205=H209,0.5,0)))</f>
        <v>1</v>
      </c>
      <c r="U205" s="80">
        <f>IF(I205="","",IF(I205&gt;I199,1,IF(I205=I199,0.5,0)))</f>
        <v>1</v>
      </c>
      <c r="V205" s="80">
        <f>IF(J205="","",IF(J205&gt;J200,1,IF(J205=J200,0.5,0)))</f>
        <v>1</v>
      </c>
      <c r="W205" s="80">
        <f>IF(K205="","",IF(K205&gt;K201,1,IF(K205=K201,0.5,0)))</f>
        <v>1</v>
      </c>
      <c r="X205" s="80">
        <f>IF(L205="","",IF(L205&gt;L202,1,IF(L205=L202,0.5,0)))</f>
        <v>1</v>
      </c>
      <c r="Y205" s="80">
        <f>IF(M205="","",IF(M205&gt;M203,1,IF(M205=M203,0.5,0)))</f>
        <v>0.5</v>
      </c>
    </row>
    <row r="206" spans="1:25" ht="15" customHeight="1" x14ac:dyDescent="0.3">
      <c r="A206" s="1">
        <v>8</v>
      </c>
      <c r="B206" s="83" t="s">
        <v>308</v>
      </c>
      <c r="C206" s="80">
        <f>IF(ISERROR(VLOOKUP($B206,'R11'!$G$40:$I$45,3,FALSE)),IF(VLOOKUP($B206,'R11'!$H$40:$K$45,4,FALSE)="","",VLOOKUP($B206,'R11'!$H$40:$K$45,4,FALSE)),IF(VLOOKUP($B206,'R11'!$G$40:$I$45,3,FALSE)="","",VLOOKUP($B206,'R11'!$G$40:$I$45,3,FALSE)))</f>
        <v>3.5</v>
      </c>
      <c r="D206" s="80">
        <f>IF(ISERROR(VLOOKUP($B206,'R1'!$G$40:$I$45,3,FALSE)),IF(VLOOKUP($B206,'R1'!$H$40:$K$45,4,FALSE)="","",VLOOKUP($B206,'R1'!$H$40:$K$45,4,FALSE)),IF(VLOOKUP($B206,'R1'!$G$40:$I$45,3,FALSE)="","",VLOOKUP($B206,'R1'!$G$40:$I$45,3,FALSE)))</f>
        <v>1</v>
      </c>
      <c r="E206" s="80">
        <f>IF(ISERROR(VLOOKUP($B206,'R2'!$G$40:$I$45,3,FALSE)),IF(VLOOKUP($B206,'R2'!$H$40:$K$45,4,FALSE)="","",VLOOKUP($B206,'R2'!$H$40:$K$45,4,FALSE)),IF(VLOOKUP($B206,'R2'!$G$40:$I$45,3,FALSE)="","",VLOOKUP($B206,'R2'!$G$40:$I$45,3,FALSE)))</f>
        <v>2.5</v>
      </c>
      <c r="F206" s="80">
        <f>IF(ISERROR(VLOOKUP($B206,'R3'!$G$40:$I$45,3,FALSE)),IF(VLOOKUP($B206,'R3'!$H$40:$K$45,4,FALSE)="","",VLOOKUP($B206,'R3'!$H$40:$K$45,4,FALSE)),IF(VLOOKUP($B206,'R3'!$G$40:$I$45,3,FALSE)="","",VLOOKUP($B206,'R3'!$G$40:$I$45,3,FALSE)))</f>
        <v>3</v>
      </c>
      <c r="G206" s="80">
        <f>IF(ISERROR(VLOOKUP($B206,'R4'!$G$40:$I$45,3,FALSE)),IF(VLOOKUP($B206,'R4'!$H$40:$K$45,4,FALSE)="","",VLOOKUP($B206,'R4'!$H$40:$K$45,4,FALSE)),IF(VLOOKUP($B206,'R4'!$G$40:$I$45,3,FALSE)="","",VLOOKUP($B206,'R4'!$G$40:$I$45,3,FALSE)))</f>
        <v>2.5</v>
      </c>
      <c r="H206" s="80">
        <f>IF(ISERROR(VLOOKUP($B206,'R5'!$G$40:$I$45,3,FALSE)),IF(VLOOKUP($B206,'R5'!$H$40:$K$45,4,FALSE)="","",VLOOKUP($B206,'R5'!$H$40:$K$45,4,FALSE)),IF(VLOOKUP($B206,'R5'!$G$40:$I$45,3,FALSE)="","",VLOOKUP($B206,'R5'!$G$40:$I$45,3,FALSE)))</f>
        <v>2.5</v>
      </c>
      <c r="I206" s="80">
        <f>IF(ISERROR(VLOOKUP($B206,'R6'!$G$40:$I$45,3,FALSE)),IF(VLOOKUP($B206,'R6'!$H$40:$K$45,4,FALSE)="","",VLOOKUP($B206,'R6'!$H$40:$K$45,4,FALSE)),IF(VLOOKUP($B206,'R6'!$G$40:$I$45,3,FALSE)="","",VLOOKUP($B206,'R6'!$G$40:$I$45,3,FALSE)))</f>
        <v>3.5</v>
      </c>
      <c r="J206" s="80">
        <f>IF(ISERROR(VLOOKUP($B206,'R7'!$G$40:$I$45,3,FALSE)),IF(VLOOKUP($B206,'R7'!$H$40:$K$45,4,FALSE)="","",VLOOKUP($B206,'R7'!$H$40:$K$45,4,FALSE)),IF(VLOOKUP($B206,'R7'!$G$40:$I$45,3,FALSE)="","",VLOOKUP($B206,'R7'!$G$40:$I$45,3,FALSE)))</f>
        <v>2</v>
      </c>
      <c r="K206" s="80">
        <f>IF(ISERROR(VLOOKUP($B206,'R8'!$G$40:$I$45,3,FALSE)),IF(VLOOKUP($B206,'R8'!$H$40:$K$45,4,FALSE)="","",VLOOKUP($B206,'R8'!$H$40:$K$45,4,FALSE)),IF(VLOOKUP($B206,'R8'!$G$40:$I$45,3,FALSE)="","",VLOOKUP($B206,'R8'!$G$40:$I$45,3,FALSE)))</f>
        <v>2</v>
      </c>
      <c r="L206" s="80">
        <f>IF(ISERROR(VLOOKUP($B206,'R9'!$G$40:$I$45,3,FALSE)),IF(VLOOKUP($B206,'R9'!$H$40:$K$45,4,FALSE)="","",VLOOKUP($B206,'R9'!$H$40:$K$45,4,FALSE)),IF(VLOOKUP($B206,'R9'!$G$40:$I$45,3,FALSE)="","",VLOOKUP($B206,'R9'!$G$40:$I$45,3,FALSE)))</f>
        <v>3</v>
      </c>
      <c r="M206" s="80">
        <f>IF(ISERROR(VLOOKUP($B206,'R10'!$G$40:$I$45,3,FALSE)),IF(VLOOKUP($B206,'R10'!$H$40:$K$45,4,FALSE)="","",VLOOKUP($B206,'R10'!$H$40:$K$45,4,FALSE)),IF(VLOOKUP($B206,'R10'!$G$40:$I$45,3,FALSE)="","",VLOOKUP($B206,'R10'!$G$40:$I$45,3,FALSE)))</f>
        <v>2</v>
      </c>
      <c r="O206" s="80">
        <f>IF(C206="","",IF(C206&gt;C203,1,IF(C206=C203,0.5,0)))</f>
        <v>1</v>
      </c>
      <c r="P206" s="80">
        <f>IF(D206="","",IF(D206&gt;D204,1,IF(D206=D204,0.5,0)))</f>
        <v>0</v>
      </c>
      <c r="Q206" s="80">
        <f>IF(E206="","",IF(E206&gt;E205,1,IF(E206=E205,0.5,0)))</f>
        <v>1</v>
      </c>
      <c r="R206" s="80">
        <f>IF(F206="","",IF(F206&gt;F210,1,IF(F206=F210,0.5,0)))</f>
        <v>1</v>
      </c>
      <c r="S206" s="80">
        <f>IF(G206="","",IF(G206&gt;G207,1,IF(G206=G207,0.5,0)))</f>
        <v>1</v>
      </c>
      <c r="T206" s="80">
        <f>IF(H206="","",IF(H206&gt;H208,1,IF(H206=H208,0.5,0)))</f>
        <v>1</v>
      </c>
      <c r="U206" s="80">
        <f>IF(I206="","",IF(I206&gt;I209,1,IF(I206=I209,0.5,0)))</f>
        <v>1</v>
      </c>
      <c r="V206" s="80">
        <f>IF(J206="","",IF(J206&gt;J199,1,IF(J206=J199,0.5,0)))</f>
        <v>0.5</v>
      </c>
      <c r="W206" s="80">
        <f>IF(K206="","",IF(K206&gt;K200,1,IF(K206=K200,0.5,0)))</f>
        <v>0.5</v>
      </c>
      <c r="X206" s="80">
        <f>IF(L206="","",IF(L206&gt;L201,1,IF(L206=L201,0.5,0)))</f>
        <v>1</v>
      </c>
      <c r="Y206" s="80">
        <f>IF(M206="","",IF(M206&gt;M202,1,IF(M206=M202,0.5,0)))</f>
        <v>0.5</v>
      </c>
    </row>
    <row r="207" spans="1:25" ht="15" customHeight="1" x14ac:dyDescent="0.3">
      <c r="A207" s="1">
        <v>9</v>
      </c>
      <c r="B207" s="83" t="s">
        <v>309</v>
      </c>
      <c r="C207" s="80">
        <f>IF(ISERROR(VLOOKUP($B207,'R11'!$G$40:$I$45,3,FALSE)),IF(VLOOKUP($B207,'R11'!$H$40:$K$45,4,FALSE)="","",VLOOKUP($B207,'R11'!$H$40:$K$45,4,FALSE)),IF(VLOOKUP($B207,'R11'!$G$40:$I$45,3,FALSE)="","",VLOOKUP($B207,'R11'!$G$40:$I$45,3,FALSE)))</f>
        <v>0.5</v>
      </c>
      <c r="D207" s="80">
        <f>IF(ISERROR(VLOOKUP($B207,'R1'!$G$40:$I$45,3,FALSE)),IF(VLOOKUP($B207,'R1'!$H$40:$K$45,4,FALSE)="","",VLOOKUP($B207,'R1'!$H$40:$K$45,4,FALSE)),IF(VLOOKUP($B207,'R1'!$G$40:$I$45,3,FALSE)="","",VLOOKUP($B207,'R1'!$G$40:$I$45,3,FALSE)))</f>
        <v>2</v>
      </c>
      <c r="E207" s="80">
        <f>IF(ISERROR(VLOOKUP($B207,'R2'!$G$40:$I$45,3,FALSE)),IF(VLOOKUP($B207,'R2'!$H$40:$K$45,4,FALSE)="","",VLOOKUP($B207,'R2'!$H$40:$K$45,4,FALSE)),IF(VLOOKUP($B207,'R2'!$G$40:$I$45,3,FALSE)="","",VLOOKUP($B207,'R2'!$G$40:$I$45,3,FALSE)))</f>
        <v>2.5</v>
      </c>
      <c r="F207" s="80">
        <f>IF(ISERROR(VLOOKUP($B207,'R3'!$G$40:$I$45,3,FALSE)),IF(VLOOKUP($B207,'R3'!$H$40:$K$45,4,FALSE)="","",VLOOKUP($B207,'R3'!$H$40:$K$45,4,FALSE)),IF(VLOOKUP($B207,'R3'!$G$40:$I$45,3,FALSE)="","",VLOOKUP($B207,'R3'!$G$40:$I$45,3,FALSE)))</f>
        <v>0</v>
      </c>
      <c r="G207" s="80">
        <f>IF(ISERROR(VLOOKUP($B207,'R4'!$G$40:$I$45,3,FALSE)),IF(VLOOKUP($B207,'R4'!$H$40:$K$45,4,FALSE)="","",VLOOKUP($B207,'R4'!$H$40:$K$45,4,FALSE)),IF(VLOOKUP($B207,'R4'!$G$40:$I$45,3,FALSE)="","",VLOOKUP($B207,'R4'!$G$40:$I$45,3,FALSE)))</f>
        <v>1.5</v>
      </c>
      <c r="H207" s="80">
        <f>IF(ISERROR(VLOOKUP($B207,'R5'!$G$40:$I$45,3,FALSE)),IF(VLOOKUP($B207,'R5'!$H$40:$K$45,4,FALSE)="","",VLOOKUP($B207,'R5'!$H$40:$K$45,4,FALSE)),IF(VLOOKUP($B207,'R5'!$G$40:$I$45,3,FALSE)="","",VLOOKUP($B207,'R5'!$G$40:$I$45,3,FALSE)))</f>
        <v>3</v>
      </c>
      <c r="I207" s="80">
        <f>IF(ISERROR(VLOOKUP($B207,'R6'!$G$40:$I$45,3,FALSE)),IF(VLOOKUP($B207,'R6'!$H$40:$K$45,4,FALSE)="","",VLOOKUP($B207,'R6'!$H$40:$K$45,4,FALSE)),IF(VLOOKUP($B207,'R6'!$G$40:$I$45,3,FALSE)="","",VLOOKUP($B207,'R6'!$G$40:$I$45,3,FALSE)))</f>
        <v>2</v>
      </c>
      <c r="J207" s="80">
        <f>IF(ISERROR(VLOOKUP($B207,'R7'!$G$40:$I$45,3,FALSE)),IF(VLOOKUP($B207,'R7'!$H$40:$K$45,4,FALSE)="","",VLOOKUP($B207,'R7'!$H$40:$K$45,4,FALSE)),IF(VLOOKUP($B207,'R7'!$G$40:$I$45,3,FALSE)="","",VLOOKUP($B207,'R7'!$G$40:$I$45,3,FALSE)))</f>
        <v>1</v>
      </c>
      <c r="K207" s="80">
        <f>IF(ISERROR(VLOOKUP($B207,'R8'!$G$40:$I$45,3,FALSE)),IF(VLOOKUP($B207,'R8'!$H$40:$K$45,4,FALSE)="","",VLOOKUP($B207,'R8'!$H$40:$K$45,4,FALSE)),IF(VLOOKUP($B207,'R8'!$G$40:$I$45,3,FALSE)="","",VLOOKUP($B207,'R8'!$G$40:$I$45,3,FALSE)))</f>
        <v>3</v>
      </c>
      <c r="L207" s="80">
        <f>IF(ISERROR(VLOOKUP($B207,'R9'!$G$40:$I$45,3,FALSE)),IF(VLOOKUP($B207,'R9'!$H$40:$K$45,4,FALSE)="","",VLOOKUP($B207,'R9'!$H$40:$K$45,4,FALSE)),IF(VLOOKUP($B207,'R9'!$G$40:$I$45,3,FALSE)="","",VLOOKUP($B207,'R9'!$G$40:$I$45,3,FALSE)))</f>
        <v>2</v>
      </c>
      <c r="M207" s="80">
        <f>IF(ISERROR(VLOOKUP($B207,'R10'!$G$40:$I$45,3,FALSE)),IF(VLOOKUP($B207,'R10'!$H$40:$K$45,4,FALSE)="","",VLOOKUP($B207,'R10'!$H$40:$K$45,4,FALSE)),IF(VLOOKUP($B207,'R10'!$G$40:$I$45,3,FALSE)="","",VLOOKUP($B207,'R10'!$G$40:$I$45,3,FALSE)))</f>
        <v>4</v>
      </c>
      <c r="O207" s="80">
        <f>IF(C207="","",IF(C207&gt;C202,1,IF(C207=C202,0.5,0)))</f>
        <v>0</v>
      </c>
      <c r="P207" s="80">
        <f>IF(D207="","",IF(D207&gt;D203,1,IF(D207=D203,0.5,0)))</f>
        <v>0.5</v>
      </c>
      <c r="Q207" s="80">
        <f>IF(E207="","",IF(E207&gt;E204,1,IF(E207=E204,0.5,0)))</f>
        <v>1</v>
      </c>
      <c r="R207" s="80">
        <f>IF(F207="","",IF(F207&gt;F205,1,IF(F207=F205,0.5,0)))</f>
        <v>0</v>
      </c>
      <c r="S207" s="80">
        <f>IF(G207="","",IF(G207&gt;G206,1,IF(G207=G206,0.5,0)))</f>
        <v>0</v>
      </c>
      <c r="T207" s="80">
        <f>IF(H207="","",IF(H207&gt;H210,1,IF(H207=H210,0.5,0)))</f>
        <v>1</v>
      </c>
      <c r="U207" s="80">
        <f>IF(I207="","",IF(I207&gt;I208,1,IF(I207=I208,0.5,0)))</f>
        <v>0.5</v>
      </c>
      <c r="V207" s="80">
        <f>IF(J207="","",IF(J207&gt;J209,1,IF(J207=J209,0.5,0)))</f>
        <v>0</v>
      </c>
      <c r="W207" s="80">
        <f>IF(K207="","",IF(K207&gt;K199,1,IF(K207=K199,0.5,0)))</f>
        <v>1</v>
      </c>
      <c r="X207" s="80">
        <f>IF(L207="","",IF(L207&gt;L200,1,IF(L207=L200,0.5,0)))</f>
        <v>0.5</v>
      </c>
      <c r="Y207" s="80">
        <f>IF(M207="","",IF(M207&gt;M201,1,IF(M207=M201,0.5,0)))</f>
        <v>1</v>
      </c>
    </row>
    <row r="208" spans="1:25" ht="15" customHeight="1" x14ac:dyDescent="0.3">
      <c r="A208" s="1">
        <v>10</v>
      </c>
      <c r="B208" s="83" t="s">
        <v>310</v>
      </c>
      <c r="C208" s="80">
        <f>IF(ISERROR(VLOOKUP($B208,'R11'!$G$40:$I$45,3,FALSE)),IF(VLOOKUP($B208,'R11'!$H$40:$K$45,4,FALSE)="","",VLOOKUP($B208,'R11'!$H$40:$K$45,4,FALSE)),IF(VLOOKUP($B208,'R11'!$G$40:$I$45,3,FALSE)="","",VLOOKUP($B208,'R11'!$G$40:$I$45,3,FALSE)))</f>
        <v>1.5</v>
      </c>
      <c r="D208" s="80">
        <f>IF(ISERROR(VLOOKUP($B208,'R1'!$G$40:$I$45,3,FALSE)),IF(VLOOKUP($B208,'R1'!$H$40:$K$45,4,FALSE)="","",VLOOKUP($B208,'R1'!$H$40:$K$45,4,FALSE)),IF(VLOOKUP($B208,'R1'!$G$40:$I$45,3,FALSE)="","",VLOOKUP($B208,'R1'!$G$40:$I$45,3,FALSE)))</f>
        <v>2</v>
      </c>
      <c r="E208" s="80">
        <f>IF(ISERROR(VLOOKUP($B208,'R2'!$G$40:$I$45,3,FALSE)),IF(VLOOKUP($B208,'R2'!$H$40:$K$45,4,FALSE)="","",VLOOKUP($B208,'R2'!$H$40:$K$45,4,FALSE)),IF(VLOOKUP($B208,'R2'!$G$40:$I$45,3,FALSE)="","",VLOOKUP($B208,'R2'!$G$40:$I$45,3,FALSE)))</f>
        <v>2</v>
      </c>
      <c r="F208" s="80">
        <f>IF(ISERROR(VLOOKUP($B208,'R3'!$G$40:$I$45,3,FALSE)),IF(VLOOKUP($B208,'R3'!$H$40:$K$45,4,FALSE)="","",VLOOKUP($B208,'R3'!$H$40:$K$45,4,FALSE)),IF(VLOOKUP($B208,'R3'!$G$40:$I$45,3,FALSE)="","",VLOOKUP($B208,'R3'!$G$40:$I$45,3,FALSE)))</f>
        <v>0</v>
      </c>
      <c r="G208" s="80">
        <f>IF(ISERROR(VLOOKUP($B208,'R4'!$G$40:$I$45,3,FALSE)),IF(VLOOKUP($B208,'R4'!$H$40:$K$45,4,FALSE)="","",VLOOKUP($B208,'R4'!$H$40:$K$45,4,FALSE)),IF(VLOOKUP($B208,'R4'!$G$40:$I$45,3,FALSE)="","",VLOOKUP($B208,'R4'!$G$40:$I$45,3,FALSE)))</f>
        <v>1</v>
      </c>
      <c r="H208" s="80">
        <f>IF(ISERROR(VLOOKUP($B208,'R5'!$G$40:$I$45,3,FALSE)),IF(VLOOKUP($B208,'R5'!$H$40:$K$45,4,FALSE)="","",VLOOKUP($B208,'R5'!$H$40:$K$45,4,FALSE)),IF(VLOOKUP($B208,'R5'!$G$40:$I$45,3,FALSE)="","",VLOOKUP($B208,'R5'!$G$40:$I$45,3,FALSE)))</f>
        <v>1.5</v>
      </c>
      <c r="I208" s="80">
        <f>IF(ISERROR(VLOOKUP($B208,'R6'!$G$40:$I$45,3,FALSE)),IF(VLOOKUP($B208,'R6'!$H$40:$K$45,4,FALSE)="","",VLOOKUP($B208,'R6'!$H$40:$K$45,4,FALSE)),IF(VLOOKUP($B208,'R6'!$G$40:$I$45,3,FALSE)="","",VLOOKUP($B208,'R6'!$G$40:$I$45,3,FALSE)))</f>
        <v>2</v>
      </c>
      <c r="J208" s="80">
        <f>IF(ISERROR(VLOOKUP($B208,'R7'!$G$40:$I$45,3,FALSE)),IF(VLOOKUP($B208,'R7'!$H$40:$K$45,4,FALSE)="","",VLOOKUP($B208,'R7'!$H$40:$K$45,4,FALSE)),IF(VLOOKUP($B208,'R7'!$G$40:$I$45,3,FALSE)="","",VLOOKUP($B208,'R7'!$G$40:$I$45,3,FALSE)))</f>
        <v>2.5</v>
      </c>
      <c r="K208" s="80">
        <f>IF(ISERROR(VLOOKUP($B208,'R8'!$G$40:$I$45,3,FALSE)),IF(VLOOKUP($B208,'R8'!$H$40:$K$45,4,FALSE)="","",VLOOKUP($B208,'R8'!$H$40:$K$45,4,FALSE)),IF(VLOOKUP($B208,'R8'!$G$40:$I$45,3,FALSE)="","",VLOOKUP($B208,'R8'!$G$40:$I$45,3,FALSE)))</f>
        <v>1</v>
      </c>
      <c r="L208" s="80">
        <f>IF(ISERROR(VLOOKUP($B208,'R9'!$G$40:$I$45,3,FALSE)),IF(VLOOKUP($B208,'R9'!$H$40:$K$45,4,FALSE)="","",VLOOKUP($B208,'R9'!$H$40:$K$45,4,FALSE)),IF(VLOOKUP($B208,'R9'!$G$40:$I$45,3,FALSE)="","",VLOOKUP($B208,'R9'!$G$40:$I$45,3,FALSE)))</f>
        <v>3</v>
      </c>
      <c r="M208" s="80">
        <f>IF(ISERROR(VLOOKUP($B208,'R10'!$G$40:$I$45,3,FALSE)),IF(VLOOKUP($B208,'R10'!$H$40:$K$45,4,FALSE)="","",VLOOKUP($B208,'R10'!$H$40:$K$45,4,FALSE)),IF(VLOOKUP($B208,'R10'!$G$40:$I$45,3,FALSE)="","",VLOOKUP($B208,'R10'!$G$40:$I$45,3,FALSE)))</f>
        <v>0</v>
      </c>
      <c r="O208" s="80">
        <f>IF(C208="","",IF(C208&gt;C201,1,IF(C208=C201,0.5,0)))</f>
        <v>0</v>
      </c>
      <c r="P208" s="80">
        <f>IF(D208="","",IF(D208&gt;D202,1,IF(D208=D202,0.5,0)))</f>
        <v>0.5</v>
      </c>
      <c r="Q208" s="80">
        <f>IF(E208="","",IF(E208&gt;E203,1,IF(E208=E203,0.5,0)))</f>
        <v>0.5</v>
      </c>
      <c r="R208" s="80">
        <f>IF(F208="","",IF(F208&gt;F204,1,IF(F208=F204,0.5,0)))</f>
        <v>0</v>
      </c>
      <c r="S208" s="80">
        <f>IF(G208="","",IF(G208&gt;G205,1,IF(G208=G205,0.5,0)))</f>
        <v>0</v>
      </c>
      <c r="T208" s="80">
        <f>IF(H208="","",IF(H208&gt;H206,1,IF(H208=H206,0.5,0)))</f>
        <v>0</v>
      </c>
      <c r="U208" s="80">
        <f>IF(I208="","",IF(I208&gt;I207,1,IF(I208=I207,0.5,0)))</f>
        <v>0.5</v>
      </c>
      <c r="V208" s="80">
        <f>IF(J208="","",IF(J208&gt;J210,1,IF(J208=J210,0.5,0)))</f>
        <v>1</v>
      </c>
      <c r="W208" s="80">
        <f>IF(K208="","",IF(K208&gt;K209,1,IF(K208=K209,0.5,0)))</f>
        <v>0</v>
      </c>
      <c r="X208" s="80">
        <f>IF(L208="","",IF(L208&gt;L199,1,IF(L208=L199,0.5,0)))</f>
        <v>1</v>
      </c>
      <c r="Y208" s="80">
        <f>IF(M208="","",IF(M208&gt;M200,1,IF(M208=M200,0.5,0)))</f>
        <v>0</v>
      </c>
    </row>
    <row r="209" spans="1:25" ht="15" customHeight="1" x14ac:dyDescent="0.3">
      <c r="A209" s="1">
        <v>11</v>
      </c>
      <c r="B209" s="83" t="s">
        <v>311</v>
      </c>
      <c r="C209" s="80">
        <f>IF(ISERROR(VLOOKUP($B209,'R11'!$G$40:$I$45,3,FALSE)),IF(VLOOKUP($B209,'R11'!$H$40:$K$45,4,FALSE)="","",VLOOKUP($B209,'R11'!$H$40:$K$45,4,FALSE)),IF(VLOOKUP($B209,'R11'!$G$40:$I$45,3,FALSE)="","",VLOOKUP($B209,'R11'!$G$40:$I$45,3,FALSE)))</f>
        <v>1.5</v>
      </c>
      <c r="D209" s="80">
        <f>IF(ISERROR(VLOOKUP($B209,'R1'!$G$40:$I$45,3,FALSE)),IF(VLOOKUP($B209,'R1'!$H$40:$K$45,4,FALSE)="","",VLOOKUP($B209,'R1'!$H$40:$K$45,4,FALSE)),IF(VLOOKUP($B209,'R1'!$G$40:$I$45,3,FALSE)="","",VLOOKUP($B209,'R1'!$G$40:$I$45,3,FALSE)))</f>
        <v>4</v>
      </c>
      <c r="E209" s="80">
        <f>IF(ISERROR(VLOOKUP($B209,'R2'!$G$40:$I$45,3,FALSE)),IF(VLOOKUP($B209,'R2'!$H$40:$K$45,4,FALSE)="","",VLOOKUP($B209,'R2'!$H$40:$K$45,4,FALSE)),IF(VLOOKUP($B209,'R2'!$G$40:$I$45,3,FALSE)="","",VLOOKUP($B209,'R2'!$G$40:$I$45,3,FALSE)))</f>
        <v>0</v>
      </c>
      <c r="F209" s="80">
        <f>IF(ISERROR(VLOOKUP($B209,'R3'!$G$40:$I$45,3,FALSE)),IF(VLOOKUP($B209,'R3'!$H$40:$K$45,4,FALSE)="","",VLOOKUP($B209,'R3'!$H$40:$K$45,4,FALSE)),IF(VLOOKUP($B209,'R3'!$G$40:$I$45,3,FALSE)="","",VLOOKUP($B209,'R3'!$G$40:$I$45,3,FALSE)))</f>
        <v>2.5</v>
      </c>
      <c r="G209" s="80">
        <f>IF(ISERROR(VLOOKUP($B209,'R4'!$G$40:$I$45,3,FALSE)),IF(VLOOKUP($B209,'R4'!$H$40:$K$45,4,FALSE)="","",VLOOKUP($B209,'R4'!$H$40:$K$45,4,FALSE)),IF(VLOOKUP($B209,'R4'!$G$40:$I$45,3,FALSE)="","",VLOOKUP($B209,'R4'!$G$40:$I$45,3,FALSE)))</f>
        <v>1</v>
      </c>
      <c r="H209" s="80">
        <f>IF(ISERROR(VLOOKUP($B209,'R5'!$G$40:$I$45,3,FALSE)),IF(VLOOKUP($B209,'R5'!$H$40:$K$45,4,FALSE)="","",VLOOKUP($B209,'R5'!$H$40:$K$45,4,FALSE)),IF(VLOOKUP($B209,'R5'!$G$40:$I$45,3,FALSE)="","",VLOOKUP($B209,'R5'!$G$40:$I$45,3,FALSE)))</f>
        <v>0</v>
      </c>
      <c r="I209" s="80">
        <f>IF(ISERROR(VLOOKUP($B209,'R6'!$G$40:$I$45,3,FALSE)),IF(VLOOKUP($B209,'R6'!$H$40:$K$45,4,FALSE)="","",VLOOKUP($B209,'R6'!$H$40:$K$45,4,FALSE)),IF(VLOOKUP($B209,'R6'!$G$40:$I$45,3,FALSE)="","",VLOOKUP($B209,'R6'!$G$40:$I$45,3,FALSE)))</f>
        <v>0.5</v>
      </c>
      <c r="J209" s="80">
        <f>IF(ISERROR(VLOOKUP($B209,'R7'!$G$40:$I$45,3,FALSE)),IF(VLOOKUP($B209,'R7'!$H$40:$K$45,4,FALSE)="","",VLOOKUP($B209,'R7'!$H$40:$K$45,4,FALSE)),IF(VLOOKUP($B209,'R7'!$G$40:$I$45,3,FALSE)="","",VLOOKUP($B209,'R7'!$G$40:$I$45,3,FALSE)))</f>
        <v>3</v>
      </c>
      <c r="K209" s="80">
        <f>IF(ISERROR(VLOOKUP($B209,'R8'!$G$40:$I$45,3,FALSE)),IF(VLOOKUP($B209,'R8'!$H$40:$K$45,4,FALSE)="","",VLOOKUP($B209,'R8'!$H$40:$K$45,4,FALSE)),IF(VLOOKUP($B209,'R8'!$G$40:$I$45,3,FALSE)="","",VLOOKUP($B209,'R8'!$G$40:$I$45,3,FALSE)))</f>
        <v>3</v>
      </c>
      <c r="L209" s="80">
        <f>IF(ISERROR(VLOOKUP($B209,'R9'!$G$40:$I$45,3,FALSE)),IF(VLOOKUP($B209,'R9'!$H$40:$K$45,4,FALSE)="","",VLOOKUP($B209,'R9'!$H$40:$K$45,4,FALSE)),IF(VLOOKUP($B209,'R9'!$G$40:$I$45,3,FALSE)="","",VLOOKUP($B209,'R9'!$G$40:$I$45,3,FALSE)))</f>
        <v>2.5</v>
      </c>
      <c r="M209" s="80">
        <f>IF(ISERROR(VLOOKUP($B209,'R10'!$G$40:$I$45,3,FALSE)),IF(VLOOKUP($B209,'R10'!$H$40:$K$45,4,FALSE)="","",VLOOKUP($B209,'R10'!$H$40:$K$45,4,FALSE)),IF(VLOOKUP($B209,'R10'!$G$40:$I$45,3,FALSE)="","",VLOOKUP($B209,'R10'!$G$40:$I$45,3,FALSE)))</f>
        <v>3.5</v>
      </c>
      <c r="O209" s="80">
        <f>IF(C209="","",IF(C209&gt;C200,1,IF(C209=C200,0.5,0)))</f>
        <v>0</v>
      </c>
      <c r="P209" s="80">
        <f>IF(D209="","",IF(D209&gt;D201,1,IF(D209=D201,0.5,0)))</f>
        <v>1</v>
      </c>
      <c r="Q209" s="80">
        <f>IF(E209="","",IF(E209&gt;E202,1,IF(E209=E202,0.5,0)))</f>
        <v>0</v>
      </c>
      <c r="R209" s="80">
        <f>IF(F209="","",IF(F209&gt;F203,1,IF(F209=F203,0.5,0)))</f>
        <v>1</v>
      </c>
      <c r="S209" s="80">
        <f>IF(G209="","",IF(G209&gt;G204,1,IF(G209=G204,0.5,0)))</f>
        <v>0</v>
      </c>
      <c r="T209" s="80">
        <f>IF(H209="","",IF(H209&gt;H205,1,IF(H209=H205,0.5,0)))</f>
        <v>0</v>
      </c>
      <c r="U209" s="80">
        <f>IF(I209="","",IF(I209&gt;I206,1,IF(I209=I206,0.5,0)))</f>
        <v>0</v>
      </c>
      <c r="V209" s="80">
        <f>IF(J209="","",IF(J209&gt;J207,1,IF(J209=J207,0.5,0)))</f>
        <v>1</v>
      </c>
      <c r="W209" s="80">
        <f>IF(K209="","",IF(K209&gt;K208,1,IF(K209=K208,0.5,0)))</f>
        <v>1</v>
      </c>
      <c r="X209" s="80">
        <f>IF(L209="","",IF(L209&gt;L210,1,IF(L209=L210,0.5,0)))</f>
        <v>1</v>
      </c>
      <c r="Y209" s="80">
        <f>IF(M209="","",IF(M209&gt;M199,1,IF(M209=M199,0.5,0)))</f>
        <v>1</v>
      </c>
    </row>
    <row r="210" spans="1:25" ht="15" customHeight="1" x14ac:dyDescent="0.3">
      <c r="A210" s="1">
        <v>12</v>
      </c>
      <c r="B210" s="83" t="s">
        <v>312</v>
      </c>
      <c r="C210" s="80">
        <f>IF(ISERROR(VLOOKUP($B210,'R11'!$G$40:$I$45,3,FALSE)),IF(VLOOKUP($B210,'R11'!$H$40:$K$45,4,FALSE)="","",VLOOKUP($B210,'R11'!$H$40:$K$45,4,FALSE)),IF(VLOOKUP($B210,'R11'!$G$40:$I$45,3,FALSE)="","",VLOOKUP($B210,'R11'!$G$40:$I$45,3,FALSE)))</f>
        <v>2</v>
      </c>
      <c r="D210" s="80">
        <f>IF(ISERROR(VLOOKUP($B210,'R1'!$G$40:$I$45,3,FALSE)),IF(VLOOKUP($B210,'R1'!$H$40:$K$45,4,FALSE)="","",VLOOKUP($B210,'R1'!$H$40:$K$45,4,FALSE)),IF(VLOOKUP($B210,'R1'!$G$40:$I$45,3,FALSE)="","",VLOOKUP($B210,'R1'!$G$40:$I$45,3,FALSE)))</f>
        <v>0.5</v>
      </c>
      <c r="E210" s="80">
        <f>IF(ISERROR(VLOOKUP($B210,'R2'!$G$40:$I$45,3,FALSE)),IF(VLOOKUP($B210,'R2'!$H$40:$K$45,4,FALSE)="","",VLOOKUP($B210,'R2'!$H$40:$K$45,4,FALSE)),IF(VLOOKUP($B210,'R2'!$G$40:$I$45,3,FALSE)="","",VLOOKUP($B210,'R2'!$G$40:$I$45,3,FALSE)))</f>
        <v>0.5</v>
      </c>
      <c r="F210" s="80">
        <f>IF(ISERROR(VLOOKUP($B210,'R3'!$G$40:$I$45,3,FALSE)),IF(VLOOKUP($B210,'R3'!$H$40:$K$45,4,FALSE)="","",VLOOKUP($B210,'R3'!$H$40:$K$45,4,FALSE)),IF(VLOOKUP($B210,'R3'!$G$40:$I$45,3,FALSE)="","",VLOOKUP($B210,'R3'!$G$40:$I$45,3,FALSE)))</f>
        <v>1</v>
      </c>
      <c r="G210" s="80">
        <f>IF(ISERROR(VLOOKUP($B210,'R4'!$G$40:$I$45,3,FALSE)),IF(VLOOKUP($B210,'R4'!$H$40:$K$45,4,FALSE)="","",VLOOKUP($B210,'R4'!$H$40:$K$45,4,FALSE)),IF(VLOOKUP($B210,'R4'!$G$40:$I$45,3,FALSE)="","",VLOOKUP($B210,'R4'!$G$40:$I$45,3,FALSE)))</f>
        <v>2</v>
      </c>
      <c r="H210" s="80">
        <f>IF(ISERROR(VLOOKUP($B210,'R5'!$G$40:$I$45,3,FALSE)),IF(VLOOKUP($B210,'R5'!$H$40:$K$45,4,FALSE)="","",VLOOKUP($B210,'R5'!$H$40:$K$45,4,FALSE)),IF(VLOOKUP($B210,'R5'!$G$40:$I$45,3,FALSE)="","",VLOOKUP($B210,'R5'!$G$40:$I$45,3,FALSE)))</f>
        <v>1</v>
      </c>
      <c r="I210" s="80">
        <f>IF(ISERROR(VLOOKUP($B210,'R6'!$G$40:$I$45,3,FALSE)),IF(VLOOKUP($B210,'R6'!$H$40:$K$45,4,FALSE)="","",VLOOKUP($B210,'R6'!$H$40:$K$45,4,FALSE)),IF(VLOOKUP($B210,'R6'!$G$40:$I$45,3,FALSE)="","",VLOOKUP($B210,'R6'!$G$40:$I$45,3,FALSE)))</f>
        <v>0.5</v>
      </c>
      <c r="J210" s="80">
        <f>IF(ISERROR(VLOOKUP($B210,'R7'!$G$40:$I$45,3,FALSE)),IF(VLOOKUP($B210,'R7'!$H$40:$K$45,4,FALSE)="","",VLOOKUP($B210,'R7'!$H$40:$K$45,4,FALSE)),IF(VLOOKUP($B210,'R7'!$G$40:$I$45,3,FALSE)="","",VLOOKUP($B210,'R7'!$G$40:$I$45,3,FALSE)))</f>
        <v>1.5</v>
      </c>
      <c r="K210" s="80">
        <f>IF(ISERROR(VLOOKUP($B210,'R8'!$G$40:$I$45,3,FALSE)),IF(VLOOKUP($B210,'R8'!$H$40:$K$45,4,FALSE)="","",VLOOKUP($B210,'R8'!$H$40:$K$45,4,FALSE)),IF(VLOOKUP($B210,'R8'!$G$40:$I$45,3,FALSE)="","",VLOOKUP($B210,'R8'!$G$40:$I$45,3,FALSE)))</f>
        <v>0.5</v>
      </c>
      <c r="L210" s="80">
        <f>IF(ISERROR(VLOOKUP($B210,'R9'!$G$40:$I$45,3,FALSE)),IF(VLOOKUP($B210,'R9'!$H$40:$K$45,4,FALSE)="","",VLOOKUP($B210,'R9'!$H$40:$K$45,4,FALSE)),IF(VLOOKUP($B210,'R9'!$G$40:$I$45,3,FALSE)="","",VLOOKUP($B210,'R9'!$G$40:$I$45,3,FALSE)))</f>
        <v>1.5</v>
      </c>
      <c r="M210" s="80">
        <f>IF(ISERROR(VLOOKUP($B210,'R10'!$G$40:$I$45,3,FALSE)),IF(VLOOKUP($B210,'R10'!$H$40:$K$45,4,FALSE)="","",VLOOKUP($B210,'R10'!$H$40:$K$45,4,FALSE)),IF(VLOOKUP($B210,'R10'!$G$40:$I$45,3,FALSE)="","",VLOOKUP($B210,'R10'!$G$40:$I$45,3,FALSE)))</f>
        <v>1</v>
      </c>
      <c r="O210" s="80">
        <f>IF(C210="","",IF(C210&gt;C199,1,IF(C210=C199,0.5,0)))</f>
        <v>0.5</v>
      </c>
      <c r="P210" s="80">
        <f>IF(D210="","",IF(D210&gt;D205,1,IF(D210=D205,0.5,0)))</f>
        <v>0</v>
      </c>
      <c r="Q210" s="80">
        <f>IF(E210="","",IF(E210&gt;E200,1,IF(E210=E200,0.5,0)))</f>
        <v>0</v>
      </c>
      <c r="R210" s="80">
        <f>IF(F210="","",IF(F210&gt;F206,1,IF(F210=F206,0.5,0)))</f>
        <v>0</v>
      </c>
      <c r="S210" s="80">
        <f>IF(G210="","",IF(G210&gt;G201,1,IF(G210=G201,0.5,0)))</f>
        <v>0.5</v>
      </c>
      <c r="T210" s="80">
        <f>IF(H210="","",IF(H210&gt;H207,1,IF(H210=H207,0.5,0)))</f>
        <v>0</v>
      </c>
      <c r="U210" s="80">
        <f>IF(I210="","",IF(I210&gt;I202,1,IF(I210=I202,0.5,0)))</f>
        <v>0</v>
      </c>
      <c r="V210" s="80">
        <f>IF(J210="","",IF(J210&gt;J208,1,IF(J210=J208,0.5,0)))</f>
        <v>0</v>
      </c>
      <c r="W210" s="80">
        <f>IF(K210="","",IF(K210&gt;K203,1,IF(K210=K203,0.5,0)))</f>
        <v>0</v>
      </c>
      <c r="X210" s="80">
        <f>IF(L210="","",IF(L210&gt;L209,1,IF(L210=L209,0.5,0)))</f>
        <v>0</v>
      </c>
      <c r="Y210" s="80">
        <f>IF(M210="","",IF(M210&gt;M204,1,IF(M210=M204,0.5,0)))</f>
        <v>0</v>
      </c>
    </row>
    <row r="211" spans="1:25" ht="15" customHeight="1" x14ac:dyDescent="0.3">
      <c r="A211" s="1"/>
      <c r="B211" s="88"/>
    </row>
    <row r="212" spans="1:25" ht="15" customHeight="1" x14ac:dyDescent="0.3">
      <c r="A212" s="1"/>
      <c r="B212" s="87" t="s">
        <v>14</v>
      </c>
    </row>
    <row r="213" spans="1:25" ht="15" customHeight="1" x14ac:dyDescent="0.3">
      <c r="A213" s="1"/>
      <c r="B213" s="87"/>
    </row>
    <row r="214" spans="1:25" ht="15" customHeight="1" x14ac:dyDescent="0.3">
      <c r="A214" s="1">
        <v>1</v>
      </c>
      <c r="B214" s="83" t="s">
        <v>105</v>
      </c>
      <c r="C214" s="80">
        <f>IF(ISERROR(VLOOKUP($B214,'R11'!$M$40:$O$45,3,FALSE)),IF(VLOOKUP($B214,'R11'!$N$40:$Q$45,4,FALSE)="","",VLOOKUP($B214,'R11'!$N$40:$Q$45,4,FALSE)),IF(VLOOKUP($B214,'R11'!$M$40:$O$45,3,FALSE)="","",VLOOKUP($B214,'R11'!$M$40:$O$45,3,FALSE)))</f>
        <v>3.5</v>
      </c>
      <c r="D214" s="80">
        <f>IF(ISERROR(VLOOKUP($B214,'R1'!$M$40:$O$45,3,FALSE)),IF(VLOOKUP($B214,'R1'!$N$40:$Q$45,4,FALSE)="","",VLOOKUP($B214,'R1'!$N$40:$Q$45,4,FALSE)),IF(VLOOKUP($B214,'R1'!$M$40:$O$45,3,FALSE)="","",VLOOKUP($B214,'R1'!$M$40:$O$45,3,FALSE)))</f>
        <v>2</v>
      </c>
      <c r="E214" s="80">
        <f>IF(ISERROR(VLOOKUP($B214,'R2'!$M$40:$O$45,3,FALSE)),IF(VLOOKUP($B214,'R2'!$N$40:$Q$45,4,FALSE)="","",VLOOKUP($B214,'R2'!$N$40:$Q$45,4,FALSE)),IF(VLOOKUP($B214,'R2'!$M$40:$O$45,3,FALSE)="","",VLOOKUP($B214,'R2'!$M$40:$O$45,3,FALSE)))</f>
        <v>2.5</v>
      </c>
      <c r="F214" s="80">
        <f>IF(ISERROR(VLOOKUP($B214,'R3'!$M$40:$O$45,3,FALSE)),IF(VLOOKUP($B214,'R3'!$N$40:$Q$45,4,FALSE)="","",VLOOKUP($B214,'R3'!$N$40:$Q$45,4,FALSE)),IF(VLOOKUP($B214,'R3'!$M$40:$O$45,3,FALSE)="","",VLOOKUP($B214,'R3'!$M$40:$O$45,3,FALSE)))</f>
        <v>2.5</v>
      </c>
      <c r="G214" s="80">
        <f>IF(ISERROR(VLOOKUP($B214,'R4'!$M$40:$O$45,3,FALSE)),IF(VLOOKUP($B214,'R4'!$N$40:$Q$45,4,FALSE)="","",VLOOKUP($B214,'R4'!$N$40:$Q$45,4,FALSE)),IF(VLOOKUP($B214,'R4'!$M$40:$O$45,3,FALSE)="","",VLOOKUP($B214,'R4'!$M$40:$O$45,3,FALSE)))</f>
        <v>1.5</v>
      </c>
      <c r="H214" s="80">
        <f>IF(ISERROR(VLOOKUP($B214,'R5'!$M$40:$O$45,3,FALSE)),IF(VLOOKUP($B214,'R5'!$N$40:$Q$45,4,FALSE)="","",VLOOKUP($B214,'R5'!$N$40:$Q$45,4,FALSE)),IF(VLOOKUP($B214,'R5'!$M$40:$O$45,3,FALSE)="","",VLOOKUP($B214,'R5'!$M$40:$O$45,3,FALSE)))</f>
        <v>3</v>
      </c>
      <c r="I214" s="80">
        <f>IF(ISERROR(VLOOKUP($B214,'R6'!$M$40:$O$45,3,FALSE)),IF(VLOOKUP($B214,'R6'!$N$40:$Q$45,4,FALSE)="","",VLOOKUP($B214,'R6'!$N$40:$Q$45,4,FALSE)),IF(VLOOKUP($B214,'R6'!$M$40:$O$45,3,FALSE)="","",VLOOKUP($B214,'R6'!$M$40:$O$45,3,FALSE)))</f>
        <v>1</v>
      </c>
      <c r="J214" s="80">
        <f>IF(ISERROR(VLOOKUP($B214,'R7'!$M$40:$O$45,3,FALSE)),IF(VLOOKUP($B214,'R7'!$N$40:$Q$45,4,FALSE)="","",VLOOKUP($B214,'R7'!$N$40:$Q$45,4,FALSE)),IF(VLOOKUP($B214,'R7'!$M$40:$O$45,3,FALSE)="","",VLOOKUP($B214,'R7'!$M$40:$O$45,3,FALSE)))</f>
        <v>3.5</v>
      </c>
      <c r="K214" s="80">
        <f>IF(ISERROR(VLOOKUP($B214,'R8'!$M$40:$O$45,3,FALSE)),IF(VLOOKUP($B214,'R8'!$N$40:$Q$45,4,FALSE)="","",VLOOKUP($B214,'R8'!$N$40:$Q$45,4,FALSE)),IF(VLOOKUP($B214,'R8'!$M$40:$O$45,3,FALSE)="","",VLOOKUP($B214,'R8'!$M$40:$O$45,3,FALSE)))</f>
        <v>1</v>
      </c>
      <c r="L214" s="80">
        <f>IF(ISERROR(VLOOKUP($B214,'R9'!$M$40:$O$45,3,FALSE)),IF(VLOOKUP($B214,'R9'!$N$40:$Q$45,4,FALSE)="","",VLOOKUP($B214,'R9'!$N$40:$Q$45,4,FALSE)),IF(VLOOKUP($B214,'R9'!$M$40:$O$45,3,FALSE)="","",VLOOKUP($B214,'R9'!$M$40:$O$45,3,FALSE)))</f>
        <v>2</v>
      </c>
      <c r="M214" s="80">
        <f>IF(ISERROR(VLOOKUP($B214,'R10'!$M$40:$O$45,3,FALSE)),IF(VLOOKUP($B214,'R10'!$N$40:$Q$45,4,FALSE)="","",VLOOKUP($B214,'R10'!$N$40:$Q$45,4,FALSE)),IF(VLOOKUP($B214,'R10'!$M$40:$O$45,3,FALSE)="","",VLOOKUP($B214,'R10'!$M$40:$O$45,3,FALSE)))</f>
        <v>2</v>
      </c>
      <c r="O214" s="80">
        <f>IF(C214="","",IF(C214&gt;C225,1,IF(C214=C225,0.5,0)))</f>
        <v>1</v>
      </c>
      <c r="P214" s="80">
        <f>IF(D214="","",IF(D214&gt;D215,1,IF(D214=D215,0.5,0)))</f>
        <v>0.5</v>
      </c>
      <c r="Q214" s="80">
        <f>IF(E214="","",IF(E214&gt;E216,1,IF(E214=E216,0.5,0)))</f>
        <v>1</v>
      </c>
      <c r="R214" s="80">
        <f>IF(F214="","",IF(F214&gt;F217,1,IF(F214=F217,0.5,0)))</f>
        <v>1</v>
      </c>
      <c r="S214" s="80">
        <f>IF(G214="","",IF(G214&gt;G218,1,IF(G214=G218,0.5,0)))</f>
        <v>0</v>
      </c>
      <c r="T214" s="80">
        <f>IF(H214="","",IF(H214&gt;H219,1,IF(H214=H219,0.5,0)))</f>
        <v>1</v>
      </c>
      <c r="U214" s="80">
        <f>IF(I214="","",IF(I214&gt;I220,1,IF(I214=I220,0.5,0)))</f>
        <v>0</v>
      </c>
      <c r="V214" s="80">
        <f>IF(J214="","",IF(J214&gt;J221,1,IF(J214=J221,0.5,0)))</f>
        <v>1</v>
      </c>
      <c r="W214" s="80">
        <f>IF(K214="","",IF(K214&gt;K222,1,IF(K214=K222,0.5,0)))</f>
        <v>0</v>
      </c>
      <c r="X214" s="80">
        <f>IF(L214="","",IF(L214&gt;L223,1,IF(L214=L223,0.5,0)))</f>
        <v>0.5</v>
      </c>
      <c r="Y214" s="80">
        <f>IF(M214="","",IF(M214&gt;M224,1,IF(M214=M224,0.5,0)))</f>
        <v>0.5</v>
      </c>
    </row>
    <row r="215" spans="1:25" ht="15" customHeight="1" x14ac:dyDescent="0.3">
      <c r="A215" s="1">
        <v>2</v>
      </c>
      <c r="B215" s="83" t="s">
        <v>313</v>
      </c>
      <c r="C215" s="80">
        <f>IF(ISERROR(VLOOKUP($B215,'R11'!$M$40:$O$45,3,FALSE)),IF(VLOOKUP($B215,'R11'!$N$40:$Q$45,4,FALSE)="","",VLOOKUP($B215,'R11'!$N$40:$Q$45,4,FALSE)),IF(VLOOKUP($B215,'R11'!$M$40:$O$45,3,FALSE)="","",VLOOKUP($B215,'R11'!$M$40:$O$45,3,FALSE)))</f>
        <v>1.5</v>
      </c>
      <c r="D215" s="80">
        <f>IF(ISERROR(VLOOKUP($B215,'R1'!$M$40:$O$45,3,FALSE)),IF(VLOOKUP($B215,'R1'!$N$40:$Q$45,4,FALSE)="","",VLOOKUP($B215,'R1'!$N$40:$Q$45,4,FALSE)),IF(VLOOKUP($B215,'R1'!$M$40:$O$45,3,FALSE)="","",VLOOKUP($B215,'R1'!$M$40:$O$45,3,FALSE)))</f>
        <v>2</v>
      </c>
      <c r="E215" s="80">
        <f>IF(ISERROR(VLOOKUP($B215,'R2'!$M$40:$O$45,3,FALSE)),IF(VLOOKUP($B215,'R2'!$N$40:$Q$45,4,FALSE)="","",VLOOKUP($B215,'R2'!$N$40:$Q$45,4,FALSE)),IF(VLOOKUP($B215,'R2'!$M$40:$O$45,3,FALSE)="","",VLOOKUP($B215,'R2'!$M$40:$O$45,3,FALSE)))</f>
        <v>2.5</v>
      </c>
      <c r="F215" s="80">
        <f>IF(ISERROR(VLOOKUP($B215,'R3'!$M$40:$O$45,3,FALSE)),IF(VLOOKUP($B215,'R3'!$N$40:$Q$45,4,FALSE)="","",VLOOKUP($B215,'R3'!$N$40:$Q$45,4,FALSE)),IF(VLOOKUP($B215,'R3'!$M$40:$O$45,3,FALSE)="","",VLOOKUP($B215,'R3'!$M$40:$O$45,3,FALSE)))</f>
        <v>1.5</v>
      </c>
      <c r="G215" s="80">
        <f>IF(ISERROR(VLOOKUP($B215,'R4'!$M$40:$O$45,3,FALSE)),IF(VLOOKUP($B215,'R4'!$N$40:$Q$45,4,FALSE)="","",VLOOKUP($B215,'R4'!$N$40:$Q$45,4,FALSE)),IF(VLOOKUP($B215,'R4'!$M$40:$O$45,3,FALSE)="","",VLOOKUP($B215,'R4'!$M$40:$O$45,3,FALSE)))</f>
        <v>1.5</v>
      </c>
      <c r="H215" s="80">
        <f>IF(ISERROR(VLOOKUP($B215,'R5'!$M$40:$O$45,3,FALSE)),IF(VLOOKUP($B215,'R5'!$N$40:$Q$45,4,FALSE)="","",VLOOKUP($B215,'R5'!$N$40:$Q$45,4,FALSE)),IF(VLOOKUP($B215,'R5'!$M$40:$O$45,3,FALSE)="","",VLOOKUP($B215,'R5'!$M$40:$O$45,3,FALSE)))</f>
        <v>2.5</v>
      </c>
      <c r="I215" s="80">
        <f>IF(ISERROR(VLOOKUP($B215,'R6'!$M$40:$O$45,3,FALSE)),IF(VLOOKUP($B215,'R6'!$N$40:$Q$45,4,FALSE)="","",VLOOKUP($B215,'R6'!$N$40:$Q$45,4,FALSE)),IF(VLOOKUP($B215,'R6'!$M$40:$O$45,3,FALSE)="","",VLOOKUP($B215,'R6'!$M$40:$O$45,3,FALSE)))</f>
        <v>2.5</v>
      </c>
      <c r="J215" s="80">
        <f>IF(ISERROR(VLOOKUP($B215,'R7'!$M$40:$O$45,3,FALSE)),IF(VLOOKUP($B215,'R7'!$N$40:$Q$45,4,FALSE)="","",VLOOKUP($B215,'R7'!$N$40:$Q$45,4,FALSE)),IF(VLOOKUP($B215,'R7'!$M$40:$O$45,3,FALSE)="","",VLOOKUP($B215,'R7'!$M$40:$O$45,3,FALSE)))</f>
        <v>3</v>
      </c>
      <c r="K215" s="80">
        <f>IF(ISERROR(VLOOKUP($B215,'R8'!$M$40:$O$45,3,FALSE)),IF(VLOOKUP($B215,'R8'!$N$40:$Q$45,4,FALSE)="","",VLOOKUP($B215,'R8'!$N$40:$Q$45,4,FALSE)),IF(VLOOKUP($B215,'R8'!$M$40:$O$45,3,FALSE)="","",VLOOKUP($B215,'R8'!$M$40:$O$45,3,FALSE)))</f>
        <v>2</v>
      </c>
      <c r="L215" s="80">
        <f>IF(ISERROR(VLOOKUP($B215,'R9'!$M$40:$O$45,3,FALSE)),IF(VLOOKUP($B215,'R9'!$N$40:$Q$45,4,FALSE)="","",VLOOKUP($B215,'R9'!$N$40:$Q$45,4,FALSE)),IF(VLOOKUP($B215,'R9'!$M$40:$O$45,3,FALSE)="","",VLOOKUP($B215,'R9'!$M$40:$O$45,3,FALSE)))</f>
        <v>0.5</v>
      </c>
      <c r="M215" s="80">
        <f>IF(ISERROR(VLOOKUP($B215,'R10'!$M$40:$O$45,3,FALSE)),IF(VLOOKUP($B215,'R10'!$N$40:$Q$45,4,FALSE)="","",VLOOKUP($B215,'R10'!$N$40:$Q$45,4,FALSE)),IF(VLOOKUP($B215,'R10'!$M$40:$O$45,3,FALSE)="","",VLOOKUP($B215,'R10'!$M$40:$O$45,3,FALSE)))</f>
        <v>0</v>
      </c>
      <c r="O215" s="80">
        <f>IF(C215="","",IF(C215&gt;C224,1,IF(C215=C224,0.5,0)))</f>
        <v>0</v>
      </c>
      <c r="P215" s="80">
        <f>IF(D215="","",IF(D215&gt;D214,1,IF(D215=D214,0.5,0)))</f>
        <v>0.5</v>
      </c>
      <c r="Q215" s="80">
        <f>IF(E215="","",IF(E215&gt;E225,1,IF(E215=E225,0.5,0)))</f>
        <v>1</v>
      </c>
      <c r="R215" s="80">
        <f>IF(F215="","",IF(F215&gt;F216,1,IF(F215=F216,0.5,0)))</f>
        <v>0</v>
      </c>
      <c r="S215" s="80">
        <f>IF(G215="","",IF(G215&gt;G217,1,IF(G215=G217,0.5,0)))</f>
        <v>0</v>
      </c>
      <c r="T215" s="80">
        <f>IF(H215="","",IF(H215&gt;H218,1,IF(H215=H218,0.5,0)))</f>
        <v>1</v>
      </c>
      <c r="U215" s="80">
        <f>IF(I215="","",IF(I215&gt;I219,1,IF(I215=I219,0.5,0)))</f>
        <v>1</v>
      </c>
      <c r="V215" s="80">
        <f>IF(J215="","",IF(J215&gt;J220,1,IF(J215=J220,0.5,0)))</f>
        <v>1</v>
      </c>
      <c r="W215" s="80">
        <f>IF(K215="","",IF(K215&gt;K221,1,IF(K215=K221,0.5,0)))</f>
        <v>0.5</v>
      </c>
      <c r="X215" s="80">
        <f>IF(L215="","",IF(L215&gt;L222,1,IF(L215=L222,0.5,0)))</f>
        <v>0</v>
      </c>
      <c r="Y215" s="80">
        <f>IF(M215="","",IF(M215&gt;M223,1,IF(M215=M223,0.5,0)))</f>
        <v>0</v>
      </c>
    </row>
    <row r="216" spans="1:25" ht="15" customHeight="1" x14ac:dyDescent="0.3">
      <c r="A216" s="1">
        <v>3</v>
      </c>
      <c r="B216" s="83" t="s">
        <v>314</v>
      </c>
      <c r="C216" s="80">
        <f>IF(ISERROR(VLOOKUP($B216,'R11'!$M$40:$O$45,3,FALSE)),IF(VLOOKUP($B216,'R11'!$N$40:$Q$45,4,FALSE)="","",VLOOKUP($B216,'R11'!$N$40:$Q$45,4,FALSE)),IF(VLOOKUP($B216,'R11'!$M$40:$O$45,3,FALSE)="","",VLOOKUP($B216,'R11'!$M$40:$O$45,3,FALSE)))</f>
        <v>1</v>
      </c>
      <c r="D216" s="80">
        <f>IF(ISERROR(VLOOKUP($B216,'R1'!$M$40:$O$45,3,FALSE)),IF(VLOOKUP($B216,'R1'!$N$40:$Q$45,4,FALSE)="","",VLOOKUP($B216,'R1'!$N$40:$Q$45,4,FALSE)),IF(VLOOKUP($B216,'R1'!$M$40:$O$45,3,FALSE)="","",VLOOKUP($B216,'R1'!$M$40:$O$45,3,FALSE)))</f>
        <v>0</v>
      </c>
      <c r="E216" s="80">
        <f>IF(ISERROR(VLOOKUP($B216,'R2'!$M$40:$O$45,3,FALSE)),IF(VLOOKUP($B216,'R2'!$N$40:$Q$45,4,FALSE)="","",VLOOKUP($B216,'R2'!$N$40:$Q$45,4,FALSE)),IF(VLOOKUP($B216,'R2'!$M$40:$O$45,3,FALSE)="","",VLOOKUP($B216,'R2'!$M$40:$O$45,3,FALSE)))</f>
        <v>1.5</v>
      </c>
      <c r="F216" s="80">
        <f>IF(ISERROR(VLOOKUP($B216,'R3'!$M$40:$O$45,3,FALSE)),IF(VLOOKUP($B216,'R3'!$N$40:$Q$45,4,FALSE)="","",VLOOKUP($B216,'R3'!$N$40:$Q$45,4,FALSE)),IF(VLOOKUP($B216,'R3'!$M$40:$O$45,3,FALSE)="","",VLOOKUP($B216,'R3'!$M$40:$O$45,3,FALSE)))</f>
        <v>2.5</v>
      </c>
      <c r="G216" s="80">
        <f>IF(ISERROR(VLOOKUP($B216,'R4'!$M$40:$O$45,3,FALSE)),IF(VLOOKUP($B216,'R4'!$N$40:$Q$45,4,FALSE)="","",VLOOKUP($B216,'R4'!$N$40:$Q$45,4,FALSE)),IF(VLOOKUP($B216,'R4'!$M$40:$O$45,3,FALSE)="","",VLOOKUP($B216,'R4'!$M$40:$O$45,3,FALSE)))</f>
        <v>3.5</v>
      </c>
      <c r="H216" s="80">
        <f>IF(ISERROR(VLOOKUP($B216,'R5'!$M$40:$O$45,3,FALSE)),IF(VLOOKUP($B216,'R5'!$N$40:$Q$45,4,FALSE)="","",VLOOKUP($B216,'R5'!$N$40:$Q$45,4,FALSE)),IF(VLOOKUP($B216,'R5'!$M$40:$O$45,3,FALSE)="","",VLOOKUP($B216,'R5'!$M$40:$O$45,3,FALSE)))</f>
        <v>3</v>
      </c>
      <c r="I216" s="80">
        <f>IF(ISERROR(VLOOKUP($B216,'R6'!$M$40:$O$45,3,FALSE)),IF(VLOOKUP($B216,'R6'!$N$40:$Q$45,4,FALSE)="","",VLOOKUP($B216,'R6'!$N$40:$Q$45,4,FALSE)),IF(VLOOKUP($B216,'R6'!$M$40:$O$45,3,FALSE)="","",VLOOKUP($B216,'R6'!$M$40:$O$45,3,FALSE)))</f>
        <v>0.5</v>
      </c>
      <c r="J216" s="80">
        <f>IF(ISERROR(VLOOKUP($B216,'R7'!$M$40:$O$45,3,FALSE)),IF(VLOOKUP($B216,'R7'!$N$40:$Q$45,4,FALSE)="","",VLOOKUP($B216,'R7'!$N$40:$Q$45,4,FALSE)),IF(VLOOKUP($B216,'R7'!$M$40:$O$45,3,FALSE)="","",VLOOKUP($B216,'R7'!$M$40:$O$45,3,FALSE)))</f>
        <v>2.5</v>
      </c>
      <c r="K216" s="80">
        <f>IF(ISERROR(VLOOKUP($B216,'R8'!$M$40:$O$45,3,FALSE)),IF(VLOOKUP($B216,'R8'!$N$40:$Q$45,4,FALSE)="","",VLOOKUP($B216,'R8'!$N$40:$Q$45,4,FALSE)),IF(VLOOKUP($B216,'R8'!$M$40:$O$45,3,FALSE)="","",VLOOKUP($B216,'R8'!$M$40:$O$45,3,FALSE)))</f>
        <v>2</v>
      </c>
      <c r="L216" s="80">
        <f>IF(ISERROR(VLOOKUP($B216,'R9'!$M$40:$O$45,3,FALSE)),IF(VLOOKUP($B216,'R9'!$N$40:$Q$45,4,FALSE)="","",VLOOKUP($B216,'R9'!$N$40:$Q$45,4,FALSE)),IF(VLOOKUP($B216,'R9'!$M$40:$O$45,3,FALSE)="","",VLOOKUP($B216,'R9'!$M$40:$O$45,3,FALSE)))</f>
        <v>3</v>
      </c>
      <c r="M216" s="80">
        <f>IF(ISERROR(VLOOKUP($B216,'R10'!$M$40:$O$45,3,FALSE)),IF(VLOOKUP($B216,'R10'!$N$40:$Q$45,4,FALSE)="","",VLOOKUP($B216,'R10'!$N$40:$Q$45,4,FALSE)),IF(VLOOKUP($B216,'R10'!$M$40:$O$45,3,FALSE)="","",VLOOKUP($B216,'R10'!$M$40:$O$45,3,FALSE)))</f>
        <v>1.5</v>
      </c>
      <c r="O216" s="80">
        <f>IF(C216="","",IF(C216&gt;C223,1,IF(C216=C223,0.5,0)))</f>
        <v>0</v>
      </c>
      <c r="P216" s="80">
        <f>IF(D216="","",IF(D216&gt;D224,1,IF(D216=D224,0.5,0)))</f>
        <v>0</v>
      </c>
      <c r="Q216" s="80">
        <f>IF(E216="","",IF(E216&gt;E214,1,IF(E216=E214,0.5,0)))</f>
        <v>0</v>
      </c>
      <c r="R216" s="80">
        <f>IF(F216="","",IF(F216&gt;F215,1,IF(F216=F215,0.5,0)))</f>
        <v>1</v>
      </c>
      <c r="S216" s="80">
        <f>IF(G216="","",IF(G216&gt;G225,1,IF(G216=G225,0.5,0)))</f>
        <v>1</v>
      </c>
      <c r="T216" s="80">
        <f>IF(H216="","",IF(H216&gt;H217,1,IF(H216=H217,0.5,0)))</f>
        <v>1</v>
      </c>
      <c r="U216" s="80">
        <f>IF(I216="","",IF(I216&gt;I218,1,IF(I216=I218,0.5,0)))</f>
        <v>0</v>
      </c>
      <c r="V216" s="80">
        <f>IF(J216="","",IF(J216&gt;J219,1,IF(J216=J219,0.5,0)))</f>
        <v>1</v>
      </c>
      <c r="W216" s="80">
        <f>IF(K216="","",IF(K216&gt;K220,1,IF(K216=K220,0.5,0)))</f>
        <v>0.5</v>
      </c>
      <c r="X216" s="80">
        <f>IF(L216="","",IF(L216&gt;L221,1,IF(L216=L221,0.5,0)))</f>
        <v>1</v>
      </c>
      <c r="Y216" s="80">
        <f>IF(M216="","",IF(M216&gt;M222,1,IF(M216=M222,0.5,0)))</f>
        <v>0</v>
      </c>
    </row>
    <row r="217" spans="1:25" ht="15" customHeight="1" x14ac:dyDescent="0.3">
      <c r="A217" s="1">
        <v>4</v>
      </c>
      <c r="B217" s="92" t="s">
        <v>315</v>
      </c>
      <c r="C217" s="80">
        <f>IF(ISERROR(VLOOKUP($B217,'R11'!$M$40:$O$45,3,FALSE)),IF(VLOOKUP($B217,'R11'!$N$40:$Q$45,4,FALSE)="","",VLOOKUP($B217,'R11'!$N$40:$Q$45,4,FALSE)),IF(VLOOKUP($B217,'R11'!$M$40:$O$45,3,FALSE)="","",VLOOKUP($B217,'R11'!$M$40:$O$45,3,FALSE)))</f>
        <v>1.5</v>
      </c>
      <c r="D217" s="80">
        <f>IF(ISERROR(VLOOKUP($B217,'R1'!$M$40:$O$45,3,FALSE)),IF(VLOOKUP($B217,'R1'!$N$40:$Q$45,4,FALSE)="","",VLOOKUP($B217,'R1'!$N$40:$Q$45,4,FALSE)),IF(VLOOKUP($B217,'R1'!$M$40:$O$45,3,FALSE)="","",VLOOKUP($B217,'R1'!$M$40:$O$45,3,FALSE)))</f>
        <v>2</v>
      </c>
      <c r="E217" s="80">
        <f>IF(ISERROR(VLOOKUP($B217,'R2'!$M$40:$O$45,3,FALSE)),IF(VLOOKUP($B217,'R2'!$N$40:$Q$45,4,FALSE)="","",VLOOKUP($B217,'R2'!$N$40:$Q$45,4,FALSE)),IF(VLOOKUP($B217,'R2'!$M$40:$O$45,3,FALSE)="","",VLOOKUP($B217,'R2'!$M$40:$O$45,3,FALSE)))</f>
        <v>2</v>
      </c>
      <c r="F217" s="80">
        <f>IF(ISERROR(VLOOKUP($B217,'R3'!$M$40:$O$45,3,FALSE)),IF(VLOOKUP($B217,'R3'!$N$40:$Q$45,4,FALSE)="","",VLOOKUP($B217,'R3'!$N$40:$Q$45,4,FALSE)),IF(VLOOKUP($B217,'R3'!$M$40:$O$45,3,FALSE)="","",VLOOKUP($B217,'R3'!$M$40:$O$45,3,FALSE)))</f>
        <v>1.5</v>
      </c>
      <c r="G217" s="80">
        <f>IF(ISERROR(VLOOKUP($B217,'R4'!$M$40:$O$45,3,FALSE)),IF(VLOOKUP($B217,'R4'!$N$40:$Q$45,4,FALSE)="","",VLOOKUP($B217,'R4'!$N$40:$Q$45,4,FALSE)),IF(VLOOKUP($B217,'R4'!$M$40:$O$45,3,FALSE)="","",VLOOKUP($B217,'R4'!$M$40:$O$45,3,FALSE)))</f>
        <v>2.5</v>
      </c>
      <c r="H217" s="80">
        <f>IF(ISERROR(VLOOKUP($B217,'R5'!$M$40:$O$45,3,FALSE)),IF(VLOOKUP($B217,'R5'!$N$40:$Q$45,4,FALSE)="","",VLOOKUP($B217,'R5'!$N$40:$Q$45,4,FALSE)),IF(VLOOKUP($B217,'R5'!$M$40:$O$45,3,FALSE)="","",VLOOKUP($B217,'R5'!$M$40:$O$45,3,FALSE)))</f>
        <v>1</v>
      </c>
      <c r="I217" s="80">
        <f>IF(ISERROR(VLOOKUP($B217,'R6'!$M$40:$O$45,3,FALSE)),IF(VLOOKUP($B217,'R6'!$N$40:$Q$45,4,FALSE)="","",VLOOKUP($B217,'R6'!$N$40:$Q$45,4,FALSE)),IF(VLOOKUP($B217,'R6'!$M$40:$O$45,3,FALSE)="","",VLOOKUP($B217,'R6'!$M$40:$O$45,3,FALSE)))</f>
        <v>4</v>
      </c>
      <c r="J217" s="80">
        <f>IF(ISERROR(VLOOKUP($B217,'R7'!$M$40:$O$45,3,FALSE)),IF(VLOOKUP($B217,'R7'!$N$40:$Q$45,4,FALSE)="","",VLOOKUP($B217,'R7'!$N$40:$Q$45,4,FALSE)),IF(VLOOKUP($B217,'R7'!$M$40:$O$45,3,FALSE)="","",VLOOKUP($B217,'R7'!$M$40:$O$45,3,FALSE)))</f>
        <v>2.5</v>
      </c>
      <c r="K217" s="80">
        <f>IF(ISERROR(VLOOKUP($B217,'R8'!$M$40:$O$45,3,FALSE)),IF(VLOOKUP($B217,'R8'!$N$40:$Q$45,4,FALSE)="","",VLOOKUP($B217,'R8'!$N$40:$Q$45,4,FALSE)),IF(VLOOKUP($B217,'R8'!$M$40:$O$45,3,FALSE)="","",VLOOKUP($B217,'R8'!$M$40:$O$45,3,FALSE)))</f>
        <v>2</v>
      </c>
      <c r="L217" s="80">
        <f>IF(ISERROR(VLOOKUP($B217,'R9'!$M$40:$O$45,3,FALSE)),IF(VLOOKUP($B217,'R9'!$N$40:$Q$45,4,FALSE)="","",VLOOKUP($B217,'R9'!$N$40:$Q$45,4,FALSE)),IF(VLOOKUP($B217,'R9'!$M$40:$O$45,3,FALSE)="","",VLOOKUP($B217,'R9'!$M$40:$O$45,3,FALSE)))</f>
        <v>3</v>
      </c>
      <c r="M217" s="80">
        <f>IF(ISERROR(VLOOKUP($B217,'R10'!$M$40:$O$45,3,FALSE)),IF(VLOOKUP($B217,'R10'!$N$40:$Q$45,4,FALSE)="","",VLOOKUP($B217,'R10'!$N$40:$Q$45,4,FALSE)),IF(VLOOKUP($B217,'R10'!$M$40:$O$45,3,FALSE)="","",VLOOKUP($B217,'R10'!$M$40:$O$45,3,FALSE)))</f>
        <v>2</v>
      </c>
      <c r="O217" s="80">
        <f>IF(C217="","",IF(C217&gt;C222,1,IF(C217=C222,0.5,0)))</f>
        <v>0</v>
      </c>
      <c r="P217" s="80">
        <f>IF(D217="","",IF(D217&gt;D223,1,IF(D217=D223,0.5,0)))</f>
        <v>0.5</v>
      </c>
      <c r="Q217" s="80">
        <f>IF(E217="","",IF(E217&gt;E224,1,IF(E217=E224,0.5,0)))</f>
        <v>0.5</v>
      </c>
      <c r="R217" s="80">
        <f>IF(F217="","",IF(F217&gt;F214,1,IF(F217=F214,0.5,0)))</f>
        <v>0</v>
      </c>
      <c r="S217" s="80">
        <f>IF(G217="","",IF(G217&gt;G215,1,IF(G217=G215,0.5,0)))</f>
        <v>1</v>
      </c>
      <c r="T217" s="80">
        <f>IF(H217="","",IF(H217&gt;H216,1,IF(H217=H216,0.5,0)))</f>
        <v>0</v>
      </c>
      <c r="U217" s="80">
        <f>IF(I217="","",IF(I217&gt;I225,1,IF(I217=I225,0.5,0)))</f>
        <v>1</v>
      </c>
      <c r="V217" s="80">
        <f>IF(J217="","",IF(J217&gt;J218,1,IF(J217=J218,0.5,0)))</f>
        <v>1</v>
      </c>
      <c r="W217" s="80">
        <f>IF(K217="","",IF(K217&gt;K219,1,IF(K217=K219,0.5,0)))</f>
        <v>0.5</v>
      </c>
      <c r="X217" s="80">
        <f>IF(L217="","",IF(L217&gt;L220,1,IF(L217=L220,0.5,0)))</f>
        <v>1</v>
      </c>
      <c r="Y217" s="80">
        <f>IF(M217="","",IF(M217&gt;M221,1,IF(M217=M221,0.5,0)))</f>
        <v>0.5</v>
      </c>
    </row>
    <row r="218" spans="1:25" ht="15" customHeight="1" x14ac:dyDescent="0.3">
      <c r="A218" s="1">
        <v>5</v>
      </c>
      <c r="B218" s="83" t="s">
        <v>316</v>
      </c>
      <c r="C218" s="80">
        <f>IF(ISERROR(VLOOKUP($B218,'R11'!$M$40:$O$45,3,FALSE)),IF(VLOOKUP($B218,'R11'!$N$40:$Q$45,4,FALSE)="","",VLOOKUP($B218,'R11'!$N$40:$Q$45,4,FALSE)),IF(VLOOKUP($B218,'R11'!$M$40:$O$45,3,FALSE)="","",VLOOKUP($B218,'R11'!$M$40:$O$45,3,FALSE)))</f>
        <v>2</v>
      </c>
      <c r="D218" s="80">
        <f>IF(ISERROR(VLOOKUP($B218,'R1'!$M$40:$O$45,3,FALSE)),IF(VLOOKUP($B218,'R1'!$N$40:$Q$45,4,FALSE)="","",VLOOKUP($B218,'R1'!$N$40:$Q$45,4,FALSE)),IF(VLOOKUP($B218,'R1'!$M$40:$O$45,3,FALSE)="","",VLOOKUP($B218,'R1'!$M$40:$O$45,3,FALSE)))</f>
        <v>3</v>
      </c>
      <c r="E218" s="80">
        <f>IF(ISERROR(VLOOKUP($B218,'R2'!$M$40:$O$45,3,FALSE)),IF(VLOOKUP($B218,'R2'!$N$40:$Q$45,4,FALSE)="","",VLOOKUP($B218,'R2'!$N$40:$Q$45,4,FALSE)),IF(VLOOKUP($B218,'R2'!$M$40:$O$45,3,FALSE)="","",VLOOKUP($B218,'R2'!$M$40:$O$45,3,FALSE)))</f>
        <v>1.5</v>
      </c>
      <c r="F218" s="80">
        <f>IF(ISERROR(VLOOKUP($B218,'R3'!$M$40:$O$45,3,FALSE)),IF(VLOOKUP($B218,'R3'!$N$40:$Q$45,4,FALSE)="","",VLOOKUP($B218,'R3'!$N$40:$Q$45,4,FALSE)),IF(VLOOKUP($B218,'R3'!$M$40:$O$45,3,FALSE)="","",VLOOKUP($B218,'R3'!$M$40:$O$45,3,FALSE)))</f>
        <v>1</v>
      </c>
      <c r="G218" s="80">
        <f>IF(ISERROR(VLOOKUP($B218,'R4'!$M$40:$O$45,3,FALSE)),IF(VLOOKUP($B218,'R4'!$N$40:$Q$45,4,FALSE)="","",VLOOKUP($B218,'R4'!$N$40:$Q$45,4,FALSE)),IF(VLOOKUP($B218,'R4'!$M$40:$O$45,3,FALSE)="","",VLOOKUP($B218,'R4'!$M$40:$O$45,3,FALSE)))</f>
        <v>2.5</v>
      </c>
      <c r="H218" s="80">
        <f>IF(ISERROR(VLOOKUP($B218,'R5'!$M$40:$O$45,3,FALSE)),IF(VLOOKUP($B218,'R5'!$N$40:$Q$45,4,FALSE)="","",VLOOKUP($B218,'R5'!$N$40:$Q$45,4,FALSE)),IF(VLOOKUP($B218,'R5'!$M$40:$O$45,3,FALSE)="","",VLOOKUP($B218,'R5'!$M$40:$O$45,3,FALSE)))</f>
        <v>1.5</v>
      </c>
      <c r="I218" s="80">
        <f>IF(ISERROR(VLOOKUP($B218,'R6'!$M$40:$O$45,3,FALSE)),IF(VLOOKUP($B218,'R6'!$N$40:$Q$45,4,FALSE)="","",VLOOKUP($B218,'R6'!$N$40:$Q$45,4,FALSE)),IF(VLOOKUP($B218,'R6'!$M$40:$O$45,3,FALSE)="","",VLOOKUP($B218,'R6'!$M$40:$O$45,3,FALSE)))</f>
        <v>3.5</v>
      </c>
      <c r="J218" s="80">
        <f>IF(ISERROR(VLOOKUP($B218,'R7'!$M$40:$O$45,3,FALSE)),IF(VLOOKUP($B218,'R7'!$N$40:$Q$45,4,FALSE)="","",VLOOKUP($B218,'R7'!$N$40:$Q$45,4,FALSE)),IF(VLOOKUP($B218,'R7'!$M$40:$O$45,3,FALSE)="","",VLOOKUP($B218,'R7'!$M$40:$O$45,3,FALSE)))</f>
        <v>1.5</v>
      </c>
      <c r="K218" s="80">
        <f>IF(ISERROR(VLOOKUP($B218,'R8'!$M$40:$O$45,3,FALSE)),IF(VLOOKUP($B218,'R8'!$N$40:$Q$45,4,FALSE)="","",VLOOKUP($B218,'R8'!$N$40:$Q$45,4,FALSE)),IF(VLOOKUP($B218,'R8'!$M$40:$O$45,3,FALSE)="","",VLOOKUP($B218,'R8'!$M$40:$O$45,3,FALSE)))</f>
        <v>3</v>
      </c>
      <c r="L218" s="80">
        <f>IF(ISERROR(VLOOKUP($B218,'R9'!$M$40:$O$45,3,FALSE)),IF(VLOOKUP($B218,'R9'!$N$40:$Q$45,4,FALSE)="","",VLOOKUP($B218,'R9'!$N$40:$Q$45,4,FALSE)),IF(VLOOKUP($B218,'R9'!$M$40:$O$45,3,FALSE)="","",VLOOKUP($B218,'R9'!$M$40:$O$45,3,FALSE)))</f>
        <v>3</v>
      </c>
      <c r="M218" s="80">
        <f>IF(ISERROR(VLOOKUP($B218,'R10'!$M$40:$O$45,3,FALSE)),IF(VLOOKUP($B218,'R10'!$N$40:$Q$45,4,FALSE)="","",VLOOKUP($B218,'R10'!$N$40:$Q$45,4,FALSE)),IF(VLOOKUP($B218,'R10'!$M$40:$O$45,3,FALSE)="","",VLOOKUP($B218,'R10'!$M$40:$O$45,3,FALSE)))</f>
        <v>1.5</v>
      </c>
      <c r="O218" s="80">
        <f>IF(C218="","",IF(C218&gt;C221,1,IF(C218=C221,0.5,0)))</f>
        <v>0.5</v>
      </c>
      <c r="P218" s="80">
        <f>IF(D218="","",IF(D218&gt;D222,1,IF(D218=D222,0.5,0)))</f>
        <v>1</v>
      </c>
      <c r="Q218" s="80">
        <f>IF(E218="","",IF(E218&gt;E223,1,IF(E218=E223,0.5,0)))</f>
        <v>0</v>
      </c>
      <c r="R218" s="80">
        <f>IF(F218="","",IF(F218&gt;F224,1,IF(F218=F224,0.5,0)))</f>
        <v>0</v>
      </c>
      <c r="S218" s="80">
        <f>IF(G218="","",IF(G218&gt;G214,1,IF(G218=G214,0.5,0)))</f>
        <v>1</v>
      </c>
      <c r="T218" s="80">
        <f>IF(H218="","",IF(H218&gt;H215,1,IF(H218=H215,0.5,0)))</f>
        <v>0</v>
      </c>
      <c r="U218" s="80">
        <f>IF(I218="","",IF(I218&gt;I216,1,IF(I218=I216,0.5,0)))</f>
        <v>1</v>
      </c>
      <c r="V218" s="80">
        <f>IF(J218="","",IF(J218&gt;J217,1,IF(J218=J217,0.5,0)))</f>
        <v>0</v>
      </c>
      <c r="W218" s="80">
        <f>IF(K218="","",IF(K218&gt;K225,1,IF(K218=K225,0.5,0)))</f>
        <v>1</v>
      </c>
      <c r="X218" s="80">
        <f>IF(L218="","",IF(L218&gt;L219,1,IF(L218=L219,0.5,0)))</f>
        <v>1</v>
      </c>
      <c r="Y218" s="80">
        <f>IF(M218="","",IF(M218&gt;M220,1,IF(M218=M220,0.5,0)))</f>
        <v>0</v>
      </c>
    </row>
    <row r="219" spans="1:25" ht="15" customHeight="1" x14ac:dyDescent="0.3">
      <c r="A219" s="1">
        <v>6</v>
      </c>
      <c r="B219" s="83" t="s">
        <v>317</v>
      </c>
      <c r="C219" s="80">
        <f>IF(ISERROR(VLOOKUP($B219,'R11'!$M$40:$O$45,3,FALSE)),IF(VLOOKUP($B219,'R11'!$N$40:$Q$45,4,FALSE)="","",VLOOKUP($B219,'R11'!$N$40:$Q$45,4,FALSE)),IF(VLOOKUP($B219,'R11'!$M$40:$O$45,3,FALSE)="","",VLOOKUP($B219,'R11'!$M$40:$O$45,3,FALSE)))</f>
        <v>2.5</v>
      </c>
      <c r="D219" s="80">
        <f>IF(ISERROR(VLOOKUP($B219,'R1'!$M$40:$O$45,3,FALSE)),IF(VLOOKUP($B219,'R1'!$N$40:$Q$45,4,FALSE)="","",VLOOKUP($B219,'R1'!$N$40:$Q$45,4,FALSE)),IF(VLOOKUP($B219,'R1'!$M$40:$O$45,3,FALSE)="","",VLOOKUP($B219,'R1'!$M$40:$O$45,3,FALSE)))</f>
        <v>4</v>
      </c>
      <c r="E219" s="80">
        <f>IF(ISERROR(VLOOKUP($B219,'R2'!$M$40:$O$45,3,FALSE)),IF(VLOOKUP($B219,'R2'!$N$40:$Q$45,4,FALSE)="","",VLOOKUP($B219,'R2'!$N$40:$Q$45,4,FALSE)),IF(VLOOKUP($B219,'R2'!$M$40:$O$45,3,FALSE)="","",VLOOKUP($B219,'R2'!$M$40:$O$45,3,FALSE)))</f>
        <v>3</v>
      </c>
      <c r="F219" s="80">
        <f>IF(ISERROR(VLOOKUP($B219,'R3'!$M$40:$O$45,3,FALSE)),IF(VLOOKUP($B219,'R3'!$N$40:$Q$45,4,FALSE)="","",VLOOKUP($B219,'R3'!$N$40:$Q$45,4,FALSE)),IF(VLOOKUP($B219,'R3'!$M$40:$O$45,3,FALSE)="","",VLOOKUP($B219,'R3'!$M$40:$O$45,3,FALSE)))</f>
        <v>1</v>
      </c>
      <c r="G219" s="80">
        <f>IF(ISERROR(VLOOKUP($B219,'R4'!$M$40:$O$45,3,FALSE)),IF(VLOOKUP($B219,'R4'!$N$40:$Q$45,4,FALSE)="","",VLOOKUP($B219,'R4'!$N$40:$Q$45,4,FALSE)),IF(VLOOKUP($B219,'R4'!$M$40:$O$45,3,FALSE)="","",VLOOKUP($B219,'R4'!$M$40:$O$45,3,FALSE)))</f>
        <v>0.5</v>
      </c>
      <c r="H219" s="80">
        <f>IF(ISERROR(VLOOKUP($B219,'R5'!$M$40:$O$45,3,FALSE)),IF(VLOOKUP($B219,'R5'!$N$40:$Q$45,4,FALSE)="","",VLOOKUP($B219,'R5'!$N$40:$Q$45,4,FALSE)),IF(VLOOKUP($B219,'R5'!$M$40:$O$45,3,FALSE)="","",VLOOKUP($B219,'R5'!$M$40:$O$45,3,FALSE)))</f>
        <v>1</v>
      </c>
      <c r="I219" s="80">
        <f>IF(ISERROR(VLOOKUP($B219,'R6'!$M$40:$O$45,3,FALSE)),IF(VLOOKUP($B219,'R6'!$N$40:$Q$45,4,FALSE)="","",VLOOKUP($B219,'R6'!$N$40:$Q$45,4,FALSE)),IF(VLOOKUP($B219,'R6'!$M$40:$O$45,3,FALSE)="","",VLOOKUP($B219,'R6'!$M$40:$O$45,3,FALSE)))</f>
        <v>1.5</v>
      </c>
      <c r="J219" s="80">
        <f>IF(ISERROR(VLOOKUP($B219,'R7'!$M$40:$O$45,3,FALSE)),IF(VLOOKUP($B219,'R7'!$N$40:$Q$45,4,FALSE)="","",VLOOKUP($B219,'R7'!$N$40:$Q$45,4,FALSE)),IF(VLOOKUP($B219,'R7'!$M$40:$O$45,3,FALSE)="","",VLOOKUP($B219,'R7'!$M$40:$O$45,3,FALSE)))</f>
        <v>1.5</v>
      </c>
      <c r="K219" s="80">
        <f>IF(ISERROR(VLOOKUP($B219,'R8'!$M$40:$O$45,3,FALSE)),IF(VLOOKUP($B219,'R8'!$N$40:$Q$45,4,FALSE)="","",VLOOKUP($B219,'R8'!$N$40:$Q$45,4,FALSE)),IF(VLOOKUP($B219,'R8'!$M$40:$O$45,3,FALSE)="","",VLOOKUP($B219,'R8'!$M$40:$O$45,3,FALSE)))</f>
        <v>2</v>
      </c>
      <c r="L219" s="80">
        <f>IF(ISERROR(VLOOKUP($B219,'R9'!$M$40:$O$45,3,FALSE)),IF(VLOOKUP($B219,'R9'!$N$40:$Q$45,4,FALSE)="","",VLOOKUP($B219,'R9'!$N$40:$Q$45,4,FALSE)),IF(VLOOKUP($B219,'R9'!$M$40:$O$45,3,FALSE)="","",VLOOKUP($B219,'R9'!$M$40:$O$45,3,FALSE)))</f>
        <v>1</v>
      </c>
      <c r="M219" s="80">
        <f>IF(ISERROR(VLOOKUP($B219,'R10'!$M$40:$O$45,3,FALSE)),IF(VLOOKUP($B219,'R10'!$N$40:$Q$45,4,FALSE)="","",VLOOKUP($B219,'R10'!$N$40:$Q$45,4,FALSE)),IF(VLOOKUP($B219,'R10'!$M$40:$O$45,3,FALSE)="","",VLOOKUP($B219,'R10'!$M$40:$O$45,3,FALSE)))</f>
        <v>3</v>
      </c>
      <c r="O219" s="80">
        <f>IF(C219="","",IF(C219&gt;C220,1,IF(C219=C220,0.5,0)))</f>
        <v>1</v>
      </c>
      <c r="P219" s="80">
        <f>IF(D219="","",IF(D219&gt;D221,1,IF(D219=D221,0.5,0)))</f>
        <v>1</v>
      </c>
      <c r="Q219" s="80">
        <f>IF(E219="","",IF(E219&gt;E222,1,IF(E219=E222,0.5,0)))</f>
        <v>1</v>
      </c>
      <c r="R219" s="80">
        <f>IF(F219="","",IF(F219&gt;F223,1,IF(F219=F223,0.5,0)))</f>
        <v>0</v>
      </c>
      <c r="S219" s="80">
        <f>IF(G219="","",IF(G219&gt;G224,1,IF(G219=G224,0.5,0)))</f>
        <v>0</v>
      </c>
      <c r="T219" s="80">
        <f>IF(H219="","",IF(H219&gt;H214,1,IF(H219=H214,0.5,0)))</f>
        <v>0</v>
      </c>
      <c r="U219" s="80">
        <f>IF(I219="","",IF(I219&gt;I215,1,IF(I219=I215,0.5,0)))</f>
        <v>0</v>
      </c>
      <c r="V219" s="80">
        <f>IF(J219="","",IF(J219&gt;J216,1,IF(J219=J216,0.5,0)))</f>
        <v>0</v>
      </c>
      <c r="W219" s="80">
        <f>IF(K219="","",IF(K219&gt;K217,1,IF(K219=K217,0.5,0)))</f>
        <v>0.5</v>
      </c>
      <c r="X219" s="80">
        <f>IF(L219="","",IF(L219&gt;L218,1,IF(L219=L218,0.5,0)))</f>
        <v>0</v>
      </c>
      <c r="Y219" s="80">
        <f>IF(M219="","",IF(M219&gt;M225,1,IF(M219=M225,0.5,0)))</f>
        <v>1</v>
      </c>
    </row>
    <row r="220" spans="1:25" ht="15" customHeight="1" x14ac:dyDescent="0.3">
      <c r="A220" s="1">
        <v>7</v>
      </c>
      <c r="B220" s="83" t="s">
        <v>318</v>
      </c>
      <c r="C220" s="80">
        <f>IF(ISERROR(VLOOKUP($B220,'R11'!$M$40:$O$45,3,FALSE)),IF(VLOOKUP($B220,'R11'!$N$40:$Q$45,4,FALSE)="","",VLOOKUP($B220,'R11'!$N$40:$Q$45,4,FALSE)),IF(VLOOKUP($B220,'R11'!$M$40:$O$45,3,FALSE)="","",VLOOKUP($B220,'R11'!$M$40:$O$45,3,FALSE)))</f>
        <v>1.5</v>
      </c>
      <c r="D220" s="80">
        <f>IF(ISERROR(VLOOKUP($B220,'R1'!$M$40:$O$45,3,FALSE)),IF(VLOOKUP($B220,'R1'!$N$40:$Q$45,4,FALSE)="","",VLOOKUP($B220,'R1'!$N$40:$Q$45,4,FALSE)),IF(VLOOKUP($B220,'R1'!$M$40:$O$45,3,FALSE)="","",VLOOKUP($B220,'R1'!$M$40:$O$45,3,FALSE)))</f>
        <v>1</v>
      </c>
      <c r="E220" s="80">
        <f>IF(ISERROR(VLOOKUP($B220,'R2'!$M$40:$O$45,3,FALSE)),IF(VLOOKUP($B220,'R2'!$N$40:$Q$45,4,FALSE)="","",VLOOKUP($B220,'R2'!$N$40:$Q$45,4,FALSE)),IF(VLOOKUP($B220,'R2'!$M$40:$O$45,3,FALSE)="","",VLOOKUP($B220,'R2'!$M$40:$O$45,3,FALSE)))</f>
        <v>1.5</v>
      </c>
      <c r="F220" s="80">
        <f>IF(ISERROR(VLOOKUP($B220,'R3'!$M$40:$O$45,3,FALSE)),IF(VLOOKUP($B220,'R3'!$N$40:$Q$45,4,FALSE)="","",VLOOKUP($B220,'R3'!$N$40:$Q$45,4,FALSE)),IF(VLOOKUP($B220,'R3'!$M$40:$O$45,3,FALSE)="","",VLOOKUP($B220,'R3'!$M$40:$O$45,3,FALSE)))</f>
        <v>2</v>
      </c>
      <c r="G220" s="80">
        <f>IF(ISERROR(VLOOKUP($B220,'R4'!$M$40:$O$45,3,FALSE)),IF(VLOOKUP($B220,'R4'!$N$40:$Q$45,4,FALSE)="","",VLOOKUP($B220,'R4'!$N$40:$Q$45,4,FALSE)),IF(VLOOKUP($B220,'R4'!$M$40:$O$45,3,FALSE)="","",VLOOKUP($B220,'R4'!$M$40:$O$45,3,FALSE)))</f>
        <v>1.5</v>
      </c>
      <c r="H220" s="80">
        <f>IF(ISERROR(VLOOKUP($B220,'R5'!$M$40:$O$45,3,FALSE)),IF(VLOOKUP($B220,'R5'!$N$40:$Q$45,4,FALSE)="","",VLOOKUP($B220,'R5'!$N$40:$Q$45,4,FALSE)),IF(VLOOKUP($B220,'R5'!$M$40:$O$45,3,FALSE)="","",VLOOKUP($B220,'R5'!$M$40:$O$45,3,FALSE)))</f>
        <v>0</v>
      </c>
      <c r="I220" s="80">
        <f>IF(ISERROR(VLOOKUP($B220,'R6'!$M$40:$O$45,3,FALSE)),IF(VLOOKUP($B220,'R6'!$N$40:$Q$45,4,FALSE)="","",VLOOKUP($B220,'R6'!$N$40:$Q$45,4,FALSE)),IF(VLOOKUP($B220,'R6'!$M$40:$O$45,3,FALSE)="","",VLOOKUP($B220,'R6'!$M$40:$O$45,3,FALSE)))</f>
        <v>3</v>
      </c>
      <c r="J220" s="80">
        <f>IF(ISERROR(VLOOKUP($B220,'R7'!$M$40:$O$45,3,FALSE)),IF(VLOOKUP($B220,'R7'!$N$40:$Q$45,4,FALSE)="","",VLOOKUP($B220,'R7'!$N$40:$Q$45,4,FALSE)),IF(VLOOKUP($B220,'R7'!$M$40:$O$45,3,FALSE)="","",VLOOKUP($B220,'R7'!$M$40:$O$45,3,FALSE)))</f>
        <v>1</v>
      </c>
      <c r="K220" s="80">
        <f>IF(ISERROR(VLOOKUP($B220,'R8'!$M$40:$O$45,3,FALSE)),IF(VLOOKUP($B220,'R8'!$N$40:$Q$45,4,FALSE)="","",VLOOKUP($B220,'R8'!$N$40:$Q$45,4,FALSE)),IF(VLOOKUP($B220,'R8'!$M$40:$O$45,3,FALSE)="","",VLOOKUP($B220,'R8'!$M$40:$O$45,3,FALSE)))</f>
        <v>2</v>
      </c>
      <c r="L220" s="80">
        <f>IF(ISERROR(VLOOKUP($B220,'R9'!$M$40:$O$45,3,FALSE)),IF(VLOOKUP($B220,'R9'!$N$40:$Q$45,4,FALSE)="","",VLOOKUP($B220,'R9'!$N$40:$Q$45,4,FALSE)),IF(VLOOKUP($B220,'R9'!$M$40:$O$45,3,FALSE)="","",VLOOKUP($B220,'R9'!$M$40:$O$45,3,FALSE)))</f>
        <v>1</v>
      </c>
      <c r="M220" s="80">
        <f>IF(ISERROR(VLOOKUP($B220,'R10'!$M$40:$O$45,3,FALSE)),IF(VLOOKUP($B220,'R10'!$N$40:$Q$45,4,FALSE)="","",VLOOKUP($B220,'R10'!$N$40:$Q$45,4,FALSE)),IF(VLOOKUP($B220,'R10'!$M$40:$O$45,3,FALSE)="","",VLOOKUP($B220,'R10'!$M$40:$O$45,3,FALSE)))</f>
        <v>2.5</v>
      </c>
      <c r="O220" s="80">
        <f>IF(C220="","",IF(C220&gt;C219,1,IF(C220=C219,0.5,0)))</f>
        <v>0</v>
      </c>
      <c r="P220" s="80">
        <f>IF(D220="","",IF(D220&gt;D225,1,IF(D220=D225,0.5,0)))</f>
        <v>0</v>
      </c>
      <c r="Q220" s="80">
        <f>IF(E220="","",IF(E220&gt;E221,1,IF(E220=E221,0.5,0)))</f>
        <v>0</v>
      </c>
      <c r="R220" s="80">
        <f>IF(F220="","",IF(F220&gt;F222,1,IF(F220=F222,0.5,0)))</f>
        <v>0.5</v>
      </c>
      <c r="S220" s="80">
        <f>IF(G220="","",IF(G220&gt;G223,1,IF(G220=G223,0.5,0)))</f>
        <v>0</v>
      </c>
      <c r="T220" s="80">
        <f>IF(H220="","",IF(H220&gt;H224,1,IF(H220=H224,0.5,0)))</f>
        <v>0</v>
      </c>
      <c r="U220" s="80">
        <f>IF(I220="","",IF(I220&gt;I214,1,IF(I220=I214,0.5,0)))</f>
        <v>1</v>
      </c>
      <c r="V220" s="80">
        <f>IF(J220="","",IF(J220&gt;J215,1,IF(J220=J215,0.5,0)))</f>
        <v>0</v>
      </c>
      <c r="W220" s="80">
        <f>IF(K220="","",IF(K220&gt;K216,1,IF(K220=K216,0.5,0)))</f>
        <v>0.5</v>
      </c>
      <c r="X220" s="80">
        <f>IF(L220="","",IF(L220&gt;L217,1,IF(L220=L217,0.5,0)))</f>
        <v>0</v>
      </c>
      <c r="Y220" s="80">
        <f>IF(M220="","",IF(M220&gt;M218,1,IF(M220=M218,0.5,0)))</f>
        <v>1</v>
      </c>
    </row>
    <row r="221" spans="1:25" ht="15" customHeight="1" x14ac:dyDescent="0.3">
      <c r="A221" s="1">
        <v>8</v>
      </c>
      <c r="B221" s="83" t="s">
        <v>319</v>
      </c>
      <c r="C221" s="80">
        <f>IF(ISERROR(VLOOKUP($B221,'R11'!$M$40:$O$45,3,FALSE)),IF(VLOOKUP($B221,'R11'!$N$40:$Q$45,4,FALSE)="","",VLOOKUP($B221,'R11'!$N$40:$Q$45,4,FALSE)),IF(VLOOKUP($B221,'R11'!$M$40:$O$45,3,FALSE)="","",VLOOKUP($B221,'R11'!$M$40:$O$45,3,FALSE)))</f>
        <v>2</v>
      </c>
      <c r="D221" s="80">
        <f>IF(ISERROR(VLOOKUP($B221,'R1'!$M$40:$O$45,3,FALSE)),IF(VLOOKUP($B221,'R1'!$N$40:$Q$45,4,FALSE)="","",VLOOKUP($B221,'R1'!$N$40:$Q$45,4,FALSE)),IF(VLOOKUP($B221,'R1'!$M$40:$O$45,3,FALSE)="","",VLOOKUP($B221,'R1'!$M$40:$O$45,3,FALSE)))</f>
        <v>0</v>
      </c>
      <c r="E221" s="80">
        <f>IF(ISERROR(VLOOKUP($B221,'R2'!$M$40:$O$45,3,FALSE)),IF(VLOOKUP($B221,'R2'!$N$40:$Q$45,4,FALSE)="","",VLOOKUP($B221,'R2'!$N$40:$Q$45,4,FALSE)),IF(VLOOKUP($B221,'R2'!$M$40:$O$45,3,FALSE)="","",VLOOKUP($B221,'R2'!$M$40:$O$45,3,FALSE)))</f>
        <v>2.5</v>
      </c>
      <c r="F221" s="80">
        <f>IF(ISERROR(VLOOKUP($B221,'R3'!$M$40:$O$45,3,FALSE)),IF(VLOOKUP($B221,'R3'!$N$40:$Q$45,4,FALSE)="","",VLOOKUP($B221,'R3'!$N$40:$Q$45,4,FALSE)),IF(VLOOKUP($B221,'R3'!$M$40:$O$45,3,FALSE)="","",VLOOKUP($B221,'R3'!$M$40:$O$45,3,FALSE)))</f>
        <v>4</v>
      </c>
      <c r="G221" s="80">
        <f>IF(ISERROR(VLOOKUP($B221,'R4'!$M$40:$O$45,3,FALSE)),IF(VLOOKUP($B221,'R4'!$N$40:$Q$45,4,FALSE)="","",VLOOKUP($B221,'R4'!$N$40:$Q$45,4,FALSE)),IF(VLOOKUP($B221,'R4'!$M$40:$O$45,3,FALSE)="","",VLOOKUP($B221,'R4'!$M$40:$O$45,3,FALSE)))</f>
        <v>2.5</v>
      </c>
      <c r="H221" s="80">
        <f>IF(ISERROR(VLOOKUP($B221,'R5'!$M$40:$O$45,3,FALSE)),IF(VLOOKUP($B221,'R5'!$N$40:$Q$45,4,FALSE)="","",VLOOKUP($B221,'R5'!$N$40:$Q$45,4,FALSE)),IF(VLOOKUP($B221,'R5'!$M$40:$O$45,3,FALSE)="","",VLOOKUP($B221,'R5'!$M$40:$O$45,3,FALSE)))</f>
        <v>1</v>
      </c>
      <c r="I221" s="80">
        <f>IF(ISERROR(VLOOKUP($B221,'R6'!$M$40:$O$45,3,FALSE)),IF(VLOOKUP($B221,'R6'!$N$40:$Q$45,4,FALSE)="","",VLOOKUP($B221,'R6'!$N$40:$Q$45,4,FALSE)),IF(VLOOKUP($B221,'R6'!$M$40:$O$45,3,FALSE)="","",VLOOKUP($B221,'R6'!$M$40:$O$45,3,FALSE)))</f>
        <v>0</v>
      </c>
      <c r="J221" s="80">
        <f>IF(ISERROR(VLOOKUP($B221,'R7'!$M$40:$O$45,3,FALSE)),IF(VLOOKUP($B221,'R7'!$N$40:$Q$45,4,FALSE)="","",VLOOKUP($B221,'R7'!$N$40:$Q$45,4,FALSE)),IF(VLOOKUP($B221,'R7'!$M$40:$O$45,3,FALSE)="","",VLOOKUP($B221,'R7'!$M$40:$O$45,3,FALSE)))</f>
        <v>0.5</v>
      </c>
      <c r="K221" s="80">
        <f>IF(ISERROR(VLOOKUP($B221,'R8'!$M$40:$O$45,3,FALSE)),IF(VLOOKUP($B221,'R8'!$N$40:$Q$45,4,FALSE)="","",VLOOKUP($B221,'R8'!$N$40:$Q$45,4,FALSE)),IF(VLOOKUP($B221,'R8'!$M$40:$O$45,3,FALSE)="","",VLOOKUP($B221,'R8'!$M$40:$O$45,3,FALSE)))</f>
        <v>2</v>
      </c>
      <c r="L221" s="80">
        <f>IF(ISERROR(VLOOKUP($B221,'R9'!$M$40:$O$45,3,FALSE)),IF(VLOOKUP($B221,'R9'!$N$40:$Q$45,4,FALSE)="","",VLOOKUP($B221,'R9'!$N$40:$Q$45,4,FALSE)),IF(VLOOKUP($B221,'R9'!$M$40:$O$45,3,FALSE)="","",VLOOKUP($B221,'R9'!$M$40:$O$45,3,FALSE)))</f>
        <v>1</v>
      </c>
      <c r="M221" s="80">
        <f>IF(ISERROR(VLOOKUP($B221,'R10'!$M$40:$O$45,3,FALSE)),IF(VLOOKUP($B221,'R10'!$N$40:$Q$45,4,FALSE)="","",VLOOKUP($B221,'R10'!$N$40:$Q$45,4,FALSE)),IF(VLOOKUP($B221,'R10'!$M$40:$O$45,3,FALSE)="","",VLOOKUP($B221,'R10'!$M$40:$O$45,3,FALSE)))</f>
        <v>2</v>
      </c>
      <c r="O221" s="80">
        <f>IF(C221="","",IF(C221&gt;C218,1,IF(C221=C218,0.5,0)))</f>
        <v>0.5</v>
      </c>
      <c r="P221" s="80">
        <f>IF(D221="","",IF(D221&gt;D219,1,IF(D221=D219,0.5,0)))</f>
        <v>0</v>
      </c>
      <c r="Q221" s="80">
        <f>IF(E221="","",IF(E221&gt;E220,1,IF(E221=E220,0.5,0)))</f>
        <v>1</v>
      </c>
      <c r="R221" s="80">
        <f>IF(F221="","",IF(F221&gt;F225,1,IF(F221=F225,0.5,0)))</f>
        <v>1</v>
      </c>
      <c r="S221" s="80">
        <f>IF(G221="","",IF(G221&gt;G222,1,IF(G221=G222,0.5,0)))</f>
        <v>1</v>
      </c>
      <c r="T221" s="80">
        <f>IF(H221="","",IF(H221&gt;H223,1,IF(H221=H223,0.5,0)))</f>
        <v>0</v>
      </c>
      <c r="U221" s="80">
        <f>IF(I221="","",IF(I221&gt;I224,1,IF(I221=I224,0.5,0)))</f>
        <v>0</v>
      </c>
      <c r="V221" s="80">
        <f>IF(J221="","",IF(J221&gt;J214,1,IF(J221=J214,0.5,0)))</f>
        <v>0</v>
      </c>
      <c r="W221" s="80">
        <f>IF(K221="","",IF(K221&gt;K215,1,IF(K221=K215,0.5,0)))</f>
        <v>0.5</v>
      </c>
      <c r="X221" s="80">
        <f>IF(L221="","",IF(L221&gt;L216,1,IF(L221=L216,0.5,0)))</f>
        <v>0</v>
      </c>
      <c r="Y221" s="80">
        <f>IF(M221="","",IF(M221&gt;M217,1,IF(M221=M217,0.5,0)))</f>
        <v>0.5</v>
      </c>
    </row>
    <row r="222" spans="1:25" ht="15" customHeight="1" x14ac:dyDescent="0.3">
      <c r="A222" s="1">
        <v>9</v>
      </c>
      <c r="B222" s="83" t="s">
        <v>320</v>
      </c>
      <c r="C222" s="80">
        <f>IF(ISERROR(VLOOKUP($B222,'R11'!$M$40:$O$45,3,FALSE)),IF(VLOOKUP($B222,'R11'!$N$40:$Q$45,4,FALSE)="","",VLOOKUP($B222,'R11'!$N$40:$Q$45,4,FALSE)),IF(VLOOKUP($B222,'R11'!$M$40:$O$45,3,FALSE)="","",VLOOKUP($B222,'R11'!$M$40:$O$45,3,FALSE)))</f>
        <v>2.5</v>
      </c>
      <c r="D222" s="80">
        <f>IF(ISERROR(VLOOKUP($B222,'R1'!$M$40:$O$45,3,FALSE)),IF(VLOOKUP($B222,'R1'!$N$40:$Q$45,4,FALSE)="","",VLOOKUP($B222,'R1'!$N$40:$Q$45,4,FALSE)),IF(VLOOKUP($B222,'R1'!$M$40:$O$45,3,FALSE)="","",VLOOKUP($B222,'R1'!$M$40:$O$45,3,FALSE)))</f>
        <v>1</v>
      </c>
      <c r="E222" s="80">
        <f>IF(ISERROR(VLOOKUP($B222,'R2'!$M$40:$O$45,3,FALSE)),IF(VLOOKUP($B222,'R2'!$N$40:$Q$45,4,FALSE)="","",VLOOKUP($B222,'R2'!$N$40:$Q$45,4,FALSE)),IF(VLOOKUP($B222,'R2'!$M$40:$O$45,3,FALSE)="","",VLOOKUP($B222,'R2'!$M$40:$O$45,3,FALSE)))</f>
        <v>1</v>
      </c>
      <c r="F222" s="80">
        <f>IF(ISERROR(VLOOKUP($B222,'R3'!$M$40:$O$45,3,FALSE)),IF(VLOOKUP($B222,'R3'!$N$40:$Q$45,4,FALSE)="","",VLOOKUP($B222,'R3'!$N$40:$Q$45,4,FALSE)),IF(VLOOKUP($B222,'R3'!$M$40:$O$45,3,FALSE)="","",VLOOKUP($B222,'R3'!$M$40:$O$45,3,FALSE)))</f>
        <v>2</v>
      </c>
      <c r="G222" s="80">
        <f>IF(ISERROR(VLOOKUP($B222,'R4'!$M$40:$O$45,3,FALSE)),IF(VLOOKUP($B222,'R4'!$N$40:$Q$45,4,FALSE)="","",VLOOKUP($B222,'R4'!$N$40:$Q$45,4,FALSE)),IF(VLOOKUP($B222,'R4'!$M$40:$O$45,3,FALSE)="","",VLOOKUP($B222,'R4'!$M$40:$O$45,3,FALSE)))</f>
        <v>1.5</v>
      </c>
      <c r="H222" s="80">
        <f>IF(ISERROR(VLOOKUP($B222,'R5'!$M$40:$O$45,3,FALSE)),IF(VLOOKUP($B222,'R5'!$N$40:$Q$45,4,FALSE)="","",VLOOKUP($B222,'R5'!$N$40:$Q$45,4,FALSE)),IF(VLOOKUP($B222,'R5'!$M$40:$O$45,3,FALSE)="","",VLOOKUP($B222,'R5'!$M$40:$O$45,3,FALSE)))</f>
        <v>2</v>
      </c>
      <c r="I222" s="80">
        <f>IF(ISERROR(VLOOKUP($B222,'R6'!$M$40:$O$45,3,FALSE)),IF(VLOOKUP($B222,'R6'!$N$40:$Q$45,4,FALSE)="","",VLOOKUP($B222,'R6'!$N$40:$Q$45,4,FALSE)),IF(VLOOKUP($B222,'R6'!$M$40:$O$45,3,FALSE)="","",VLOOKUP($B222,'R6'!$M$40:$O$45,3,FALSE)))</f>
        <v>0.5</v>
      </c>
      <c r="J222" s="80">
        <f>IF(ISERROR(VLOOKUP($B222,'R7'!$M$40:$O$45,3,FALSE)),IF(VLOOKUP($B222,'R7'!$N$40:$Q$45,4,FALSE)="","",VLOOKUP($B222,'R7'!$N$40:$Q$45,4,FALSE)),IF(VLOOKUP($B222,'R7'!$M$40:$O$45,3,FALSE)="","",VLOOKUP($B222,'R7'!$M$40:$O$45,3,FALSE)))</f>
        <v>0.5</v>
      </c>
      <c r="K222" s="80">
        <f>IF(ISERROR(VLOOKUP($B222,'R8'!$M$40:$O$45,3,FALSE)),IF(VLOOKUP($B222,'R8'!$N$40:$Q$45,4,FALSE)="","",VLOOKUP($B222,'R8'!$N$40:$Q$45,4,FALSE)),IF(VLOOKUP($B222,'R8'!$M$40:$O$45,3,FALSE)="","",VLOOKUP($B222,'R8'!$M$40:$O$45,3,FALSE)))</f>
        <v>3</v>
      </c>
      <c r="L222" s="80">
        <f>IF(ISERROR(VLOOKUP($B222,'R9'!$M$40:$O$45,3,FALSE)),IF(VLOOKUP($B222,'R9'!$N$40:$Q$45,4,FALSE)="","",VLOOKUP($B222,'R9'!$N$40:$Q$45,4,FALSE)),IF(VLOOKUP($B222,'R9'!$M$40:$O$45,3,FALSE)="","",VLOOKUP($B222,'R9'!$M$40:$O$45,3,FALSE)))</f>
        <v>3.5</v>
      </c>
      <c r="M222" s="80">
        <f>IF(ISERROR(VLOOKUP($B222,'R10'!$M$40:$O$45,3,FALSE)),IF(VLOOKUP($B222,'R10'!$N$40:$Q$45,4,FALSE)="","",VLOOKUP($B222,'R10'!$N$40:$Q$45,4,FALSE)),IF(VLOOKUP($B222,'R10'!$M$40:$O$45,3,FALSE)="","",VLOOKUP($B222,'R10'!$M$40:$O$45,3,FALSE)))</f>
        <v>2.5</v>
      </c>
      <c r="O222" s="80">
        <f>IF(C222="","",IF(C222&gt;C217,1,IF(C222=C217,0.5,0)))</f>
        <v>1</v>
      </c>
      <c r="P222" s="80">
        <f>IF(D222="","",IF(D222&gt;D218,1,IF(D222=D218,0.5,0)))</f>
        <v>0</v>
      </c>
      <c r="Q222" s="80">
        <f>IF(E222="","",IF(E222&gt;E219,1,IF(E222=E219,0.5,0)))</f>
        <v>0</v>
      </c>
      <c r="R222" s="80">
        <f>IF(F222="","",IF(F222&gt;F220,1,IF(F222=F220,0.5,0)))</f>
        <v>0.5</v>
      </c>
      <c r="S222" s="80">
        <f>IF(G222="","",IF(G222&gt;G221,1,IF(G222=G221,0.5,0)))</f>
        <v>0</v>
      </c>
      <c r="T222" s="80">
        <f>IF(H222="","",IF(H222&gt;H225,1,IF(H222=H225,0.5,0)))</f>
        <v>0.5</v>
      </c>
      <c r="U222" s="80">
        <f>IF(I222="","",IF(I222&gt;I223,1,IF(I222=I223,0.5,0)))</f>
        <v>0</v>
      </c>
      <c r="V222" s="80">
        <f>IF(J222="","",IF(J222&gt;J224,1,IF(J222=J224,0.5,0)))</f>
        <v>0</v>
      </c>
      <c r="W222" s="80">
        <f>IF(K222="","",IF(K222&gt;K214,1,IF(K222=K214,0.5,0)))</f>
        <v>1</v>
      </c>
      <c r="X222" s="80">
        <f>IF(L222="","",IF(L222&gt;L215,1,IF(L222=L215,0.5,0)))</f>
        <v>1</v>
      </c>
      <c r="Y222" s="80">
        <f>IF(M222="","",IF(M222&gt;M216,1,IF(M222=M216,0.5,0)))</f>
        <v>1</v>
      </c>
    </row>
    <row r="223" spans="1:25" ht="15" customHeight="1" x14ac:dyDescent="0.3">
      <c r="A223" s="1">
        <v>10</v>
      </c>
      <c r="B223" s="92" t="s">
        <v>321</v>
      </c>
      <c r="C223" s="80">
        <f>IF(ISERROR(VLOOKUP($B223,'R11'!$M$40:$O$45,3,FALSE)),IF(VLOOKUP($B223,'R11'!$N$40:$Q$45,4,FALSE)="","",VLOOKUP($B223,'R11'!$N$40:$Q$45,4,FALSE)),IF(VLOOKUP($B223,'R11'!$M$40:$O$45,3,FALSE)="","",VLOOKUP($B223,'R11'!$M$40:$O$45,3,FALSE)))</f>
        <v>3</v>
      </c>
      <c r="D223" s="80">
        <f>IF(ISERROR(VLOOKUP($B223,'R1'!$M$40:$O$45,3,FALSE)),IF(VLOOKUP($B223,'R1'!$N$40:$Q$45,4,FALSE)="","",VLOOKUP($B223,'R1'!$N$40:$Q$45,4,FALSE)),IF(VLOOKUP($B223,'R1'!$M$40:$O$45,3,FALSE)="","",VLOOKUP($B223,'R1'!$M$40:$O$45,3,FALSE)))</f>
        <v>2</v>
      </c>
      <c r="E223" s="80">
        <f>IF(ISERROR(VLOOKUP($B223,'R2'!$M$40:$O$45,3,FALSE)),IF(VLOOKUP($B223,'R2'!$N$40:$Q$45,4,FALSE)="","",VLOOKUP($B223,'R2'!$N$40:$Q$45,4,FALSE)),IF(VLOOKUP($B223,'R2'!$M$40:$O$45,3,FALSE)="","",VLOOKUP($B223,'R2'!$M$40:$O$45,3,FALSE)))</f>
        <v>2.5</v>
      </c>
      <c r="F223" s="80">
        <f>IF(ISERROR(VLOOKUP($B223,'R3'!$M$40:$O$45,3,FALSE)),IF(VLOOKUP($B223,'R3'!$N$40:$Q$45,4,FALSE)="","",VLOOKUP($B223,'R3'!$N$40:$Q$45,4,FALSE)),IF(VLOOKUP($B223,'R3'!$M$40:$O$45,3,FALSE)="","",VLOOKUP($B223,'R3'!$M$40:$O$45,3,FALSE)))</f>
        <v>3</v>
      </c>
      <c r="G223" s="80">
        <f>IF(ISERROR(VLOOKUP($B223,'R4'!$M$40:$O$45,3,FALSE)),IF(VLOOKUP($B223,'R4'!$N$40:$Q$45,4,FALSE)="","",VLOOKUP($B223,'R4'!$N$40:$Q$45,4,FALSE)),IF(VLOOKUP($B223,'R4'!$M$40:$O$45,3,FALSE)="","",VLOOKUP($B223,'R4'!$M$40:$O$45,3,FALSE)))</f>
        <v>2.5</v>
      </c>
      <c r="H223" s="80">
        <f>IF(ISERROR(VLOOKUP($B223,'R5'!$M$40:$O$45,3,FALSE)),IF(VLOOKUP($B223,'R5'!$N$40:$Q$45,4,FALSE)="","",VLOOKUP($B223,'R5'!$N$40:$Q$45,4,FALSE)),IF(VLOOKUP($B223,'R5'!$M$40:$O$45,3,FALSE)="","",VLOOKUP($B223,'R5'!$M$40:$O$45,3,FALSE)))</f>
        <v>3</v>
      </c>
      <c r="I223" s="80">
        <f>IF(ISERROR(VLOOKUP($B223,'R6'!$M$40:$O$45,3,FALSE)),IF(VLOOKUP($B223,'R6'!$N$40:$Q$45,4,FALSE)="","",VLOOKUP($B223,'R6'!$N$40:$Q$45,4,FALSE)),IF(VLOOKUP($B223,'R6'!$M$40:$O$45,3,FALSE)="","",VLOOKUP($B223,'R6'!$M$40:$O$45,3,FALSE)))</f>
        <v>3.5</v>
      </c>
      <c r="J223" s="80">
        <f>IF(ISERROR(VLOOKUP($B223,'R7'!$M$40:$O$45,3,FALSE)),IF(VLOOKUP($B223,'R7'!$N$40:$Q$45,4,FALSE)="","",VLOOKUP($B223,'R7'!$N$40:$Q$45,4,FALSE)),IF(VLOOKUP($B223,'R7'!$M$40:$O$45,3,FALSE)="","",VLOOKUP($B223,'R7'!$M$40:$O$45,3,FALSE)))</f>
        <v>3</v>
      </c>
      <c r="K223" s="80">
        <f>IF(ISERROR(VLOOKUP($B223,'R8'!$M$40:$O$45,3,FALSE)),IF(VLOOKUP($B223,'R8'!$N$40:$Q$45,4,FALSE)="","",VLOOKUP($B223,'R8'!$N$40:$Q$45,4,FALSE)),IF(VLOOKUP($B223,'R8'!$M$40:$O$45,3,FALSE)="","",VLOOKUP($B223,'R8'!$M$40:$O$45,3,FALSE)))</f>
        <v>4</v>
      </c>
      <c r="L223" s="80">
        <f>IF(ISERROR(VLOOKUP($B223,'R9'!$M$40:$O$45,3,FALSE)),IF(VLOOKUP($B223,'R9'!$N$40:$Q$45,4,FALSE)="","",VLOOKUP($B223,'R9'!$N$40:$Q$45,4,FALSE)),IF(VLOOKUP($B223,'R9'!$M$40:$O$45,3,FALSE)="","",VLOOKUP($B223,'R9'!$M$40:$O$45,3,FALSE)))</f>
        <v>2</v>
      </c>
      <c r="M223" s="80">
        <f>IF(ISERROR(VLOOKUP($B223,'R10'!$M$40:$O$45,3,FALSE)),IF(VLOOKUP($B223,'R10'!$N$40:$Q$45,4,FALSE)="","",VLOOKUP($B223,'R10'!$N$40:$Q$45,4,FALSE)),IF(VLOOKUP($B223,'R10'!$M$40:$O$45,3,FALSE)="","",VLOOKUP($B223,'R10'!$M$40:$O$45,3,FALSE)))</f>
        <v>4</v>
      </c>
      <c r="O223" s="80">
        <f>IF(C223="","",IF(C223&gt;C216,1,IF(C223=C216,0.5,0)))</f>
        <v>1</v>
      </c>
      <c r="P223" s="80">
        <f>IF(D223="","",IF(D223&gt;D217,1,IF(D223=D217,0.5,0)))</f>
        <v>0.5</v>
      </c>
      <c r="Q223" s="80">
        <f>IF(E223="","",IF(E223&gt;E218,1,IF(E223=E218,0.5,0)))</f>
        <v>1</v>
      </c>
      <c r="R223" s="80">
        <f>IF(F223="","",IF(F223&gt;F219,1,IF(F223=F219,0.5,0)))</f>
        <v>1</v>
      </c>
      <c r="S223" s="80">
        <f>IF(G223="","",IF(G223&gt;G220,1,IF(G223=G220,0.5,0)))</f>
        <v>1</v>
      </c>
      <c r="T223" s="80">
        <f>IF(H223="","",IF(H223&gt;H221,1,IF(H223=H221,0.5,0)))</f>
        <v>1</v>
      </c>
      <c r="U223" s="80">
        <f>IF(I223="","",IF(I223&gt;I222,1,IF(I223=I222,0.5,0)))</f>
        <v>1</v>
      </c>
      <c r="V223" s="80">
        <f>IF(J223="","",IF(J223&gt;J225,1,IF(J223=J225,0.5,0)))</f>
        <v>1</v>
      </c>
      <c r="W223" s="80">
        <f>IF(K223="","",IF(K223&gt;K224,1,IF(K223=K224,0.5,0)))</f>
        <v>1</v>
      </c>
      <c r="X223" s="80">
        <f>IF(L223="","",IF(L223&gt;L214,1,IF(L223=L214,0.5,0)))</f>
        <v>0.5</v>
      </c>
      <c r="Y223" s="80">
        <f>IF(M223="","",IF(M223&gt;M215,1,IF(M223=M215,0.5,0)))</f>
        <v>1</v>
      </c>
    </row>
    <row r="224" spans="1:25" ht="15" customHeight="1" x14ac:dyDescent="0.3">
      <c r="A224" s="1">
        <v>11</v>
      </c>
      <c r="B224" s="83" t="s">
        <v>322</v>
      </c>
      <c r="C224" s="80">
        <f>IF(ISERROR(VLOOKUP($B224,'R11'!$M$40:$O$45,3,FALSE)),IF(VLOOKUP($B224,'R11'!$N$40:$Q$45,4,FALSE)="","",VLOOKUP($B224,'R11'!$N$40:$Q$45,4,FALSE)),IF(VLOOKUP($B224,'R11'!$M$40:$O$45,3,FALSE)="","",VLOOKUP($B224,'R11'!$M$40:$O$45,3,FALSE)))</f>
        <v>2.5</v>
      </c>
      <c r="D224" s="80">
        <f>IF(ISERROR(VLOOKUP($B224,'R1'!$M$40:$O$45,3,FALSE)),IF(VLOOKUP($B224,'R1'!$N$40:$Q$45,4,FALSE)="","",VLOOKUP($B224,'R1'!$N$40:$Q$45,4,FALSE)),IF(VLOOKUP($B224,'R1'!$M$40:$O$45,3,FALSE)="","",VLOOKUP($B224,'R1'!$M$40:$O$45,3,FALSE)))</f>
        <v>4</v>
      </c>
      <c r="E224" s="80">
        <f>IF(ISERROR(VLOOKUP($B224,'R2'!$M$40:$O$45,3,FALSE)),IF(VLOOKUP($B224,'R2'!$N$40:$Q$45,4,FALSE)="","",VLOOKUP($B224,'R2'!$N$40:$Q$45,4,FALSE)),IF(VLOOKUP($B224,'R2'!$M$40:$O$45,3,FALSE)="","",VLOOKUP($B224,'R2'!$M$40:$O$45,3,FALSE)))</f>
        <v>2</v>
      </c>
      <c r="F224" s="80">
        <f>IF(ISERROR(VLOOKUP($B224,'R3'!$M$40:$O$45,3,FALSE)),IF(VLOOKUP($B224,'R3'!$N$40:$Q$45,4,FALSE)="","",VLOOKUP($B224,'R3'!$N$40:$Q$45,4,FALSE)),IF(VLOOKUP($B224,'R3'!$M$40:$O$45,3,FALSE)="","",VLOOKUP($B224,'R3'!$M$40:$O$45,3,FALSE)))</f>
        <v>3</v>
      </c>
      <c r="G224" s="80">
        <f>IF(ISERROR(VLOOKUP($B224,'R4'!$M$40:$O$45,3,FALSE)),IF(VLOOKUP($B224,'R4'!$N$40:$Q$45,4,FALSE)="","",VLOOKUP($B224,'R4'!$N$40:$Q$45,4,FALSE)),IF(VLOOKUP($B224,'R4'!$M$40:$O$45,3,FALSE)="","",VLOOKUP($B224,'R4'!$M$40:$O$45,3,FALSE)))</f>
        <v>3.5</v>
      </c>
      <c r="H224" s="80">
        <f>IF(ISERROR(VLOOKUP($B224,'R5'!$M$40:$O$45,3,FALSE)),IF(VLOOKUP($B224,'R5'!$N$40:$Q$45,4,FALSE)="","",VLOOKUP($B224,'R5'!$N$40:$Q$45,4,FALSE)),IF(VLOOKUP($B224,'R5'!$M$40:$O$45,3,FALSE)="","",VLOOKUP($B224,'R5'!$M$40:$O$45,3,FALSE)))</f>
        <v>4</v>
      </c>
      <c r="I224" s="80">
        <f>IF(ISERROR(VLOOKUP($B224,'R6'!$M$40:$O$45,3,FALSE)),IF(VLOOKUP($B224,'R6'!$N$40:$Q$45,4,FALSE)="","",VLOOKUP($B224,'R6'!$N$40:$Q$45,4,FALSE)),IF(VLOOKUP($B224,'R6'!$M$40:$O$45,3,FALSE)="","",VLOOKUP($B224,'R6'!$M$40:$O$45,3,FALSE)))</f>
        <v>4</v>
      </c>
      <c r="J224" s="80">
        <f>IF(ISERROR(VLOOKUP($B224,'R7'!$M$40:$O$45,3,FALSE)),IF(VLOOKUP($B224,'R7'!$N$40:$Q$45,4,FALSE)="","",VLOOKUP($B224,'R7'!$N$40:$Q$45,4,FALSE)),IF(VLOOKUP($B224,'R7'!$M$40:$O$45,3,FALSE)="","",VLOOKUP($B224,'R7'!$M$40:$O$45,3,FALSE)))</f>
        <v>3.5</v>
      </c>
      <c r="K224" s="80">
        <f>IF(ISERROR(VLOOKUP($B224,'R8'!$M$40:$O$45,3,FALSE)),IF(VLOOKUP($B224,'R8'!$N$40:$Q$45,4,FALSE)="","",VLOOKUP($B224,'R8'!$N$40:$Q$45,4,FALSE)),IF(VLOOKUP($B224,'R8'!$M$40:$O$45,3,FALSE)="","",VLOOKUP($B224,'R8'!$M$40:$O$45,3,FALSE)))</f>
        <v>0</v>
      </c>
      <c r="L224" s="80">
        <f>IF(ISERROR(VLOOKUP($B224,'R9'!$M$40:$O$45,3,FALSE)),IF(VLOOKUP($B224,'R9'!$N$40:$Q$45,4,FALSE)="","",VLOOKUP($B224,'R9'!$N$40:$Q$45,4,FALSE)),IF(VLOOKUP($B224,'R9'!$M$40:$O$45,3,FALSE)="","",VLOOKUP($B224,'R9'!$M$40:$O$45,3,FALSE)))</f>
        <v>4</v>
      </c>
      <c r="M224" s="80">
        <f>IF(ISERROR(VLOOKUP($B224,'R10'!$M$40:$O$45,3,FALSE)),IF(VLOOKUP($B224,'R10'!$N$40:$Q$45,4,FALSE)="","",VLOOKUP($B224,'R10'!$N$40:$Q$45,4,FALSE)),IF(VLOOKUP($B224,'R10'!$M$40:$O$45,3,FALSE)="","",VLOOKUP($B224,'R10'!$M$40:$O$45,3,FALSE)))</f>
        <v>2</v>
      </c>
      <c r="O224" s="80">
        <f>IF(C224="","",IF(C224&gt;C215,1,IF(C224=C215,0.5,0)))</f>
        <v>1</v>
      </c>
      <c r="P224" s="80">
        <f>IF(D224="","",IF(D224&gt;D216,1,IF(D224=D216,0.5,0)))</f>
        <v>1</v>
      </c>
      <c r="Q224" s="80">
        <f>IF(E224="","",IF(E224&gt;E217,1,IF(E224=E217,0.5,0)))</f>
        <v>0.5</v>
      </c>
      <c r="R224" s="80">
        <f>IF(F224="","",IF(F224&gt;F218,1,IF(F224=F218,0.5,0)))</f>
        <v>1</v>
      </c>
      <c r="S224" s="80">
        <f>IF(G224="","",IF(G224&gt;G219,1,IF(G224=G219,0.5,0)))</f>
        <v>1</v>
      </c>
      <c r="T224" s="80">
        <f>IF(H224="","",IF(H224&gt;H220,1,IF(H224=H220,0.5,0)))</f>
        <v>1</v>
      </c>
      <c r="U224" s="80">
        <f>IF(I224="","",IF(I224&gt;I221,1,IF(I224=I221,0.5,0)))</f>
        <v>1</v>
      </c>
      <c r="V224" s="80">
        <f>IF(J224="","",IF(J224&gt;J222,1,IF(J224=J222,0.5,0)))</f>
        <v>1</v>
      </c>
      <c r="W224" s="80">
        <f>IF(K224="","",IF(K224&gt;K223,1,IF(K224=K223,0.5,0)))</f>
        <v>0</v>
      </c>
      <c r="X224" s="80">
        <f>IF(L224="","",IF(L224&gt;L225,1,IF(L224=L225,0.5,0)))</f>
        <v>1</v>
      </c>
      <c r="Y224" s="80">
        <f>IF(M224="","",IF(M224&gt;M214,1,IF(M224=M214,0.5,0)))</f>
        <v>0.5</v>
      </c>
    </row>
    <row r="225" spans="1:25" ht="15" customHeight="1" x14ac:dyDescent="0.3">
      <c r="A225" s="1">
        <v>12</v>
      </c>
      <c r="B225" s="83" t="s">
        <v>75</v>
      </c>
      <c r="C225" s="80">
        <f>IF(ISERROR(VLOOKUP($B225,'R11'!$M$40:$O$45,3,FALSE)),IF(VLOOKUP($B225,'R11'!$N$40:$Q$45,4,FALSE)="","",VLOOKUP($B225,'R11'!$N$40:$Q$45,4,FALSE)),IF(VLOOKUP($B225,'R11'!$M$40:$O$45,3,FALSE)="","",VLOOKUP($B225,'R11'!$M$40:$O$45,3,FALSE)))</f>
        <v>0.5</v>
      </c>
      <c r="D225" s="80">
        <f>IF(ISERROR(VLOOKUP($B225,'R1'!$M$40:$O$45,3,FALSE)),IF(VLOOKUP($B225,'R1'!$N$40:$Q$45,4,FALSE)="","",VLOOKUP($B225,'R1'!$N$40:$Q$45,4,FALSE)),IF(VLOOKUP($B225,'R1'!$M$40:$O$45,3,FALSE)="","",VLOOKUP($B225,'R1'!$M$40:$O$45,3,FALSE)))</f>
        <v>3</v>
      </c>
      <c r="E225" s="80">
        <f>IF(ISERROR(VLOOKUP($B225,'R2'!$M$40:$O$45,3,FALSE)),IF(VLOOKUP($B225,'R2'!$N$40:$Q$45,4,FALSE)="","",VLOOKUP($B225,'R2'!$N$40:$Q$45,4,FALSE)),IF(VLOOKUP($B225,'R2'!$M$40:$O$45,3,FALSE)="","",VLOOKUP($B225,'R2'!$M$40:$O$45,3,FALSE)))</f>
        <v>1.5</v>
      </c>
      <c r="F225" s="80">
        <f>IF(ISERROR(VLOOKUP($B225,'R3'!$M$40:$O$45,3,FALSE)),IF(VLOOKUP($B225,'R3'!$N$40:$Q$45,4,FALSE)="","",VLOOKUP($B225,'R3'!$N$40:$Q$45,4,FALSE)),IF(VLOOKUP($B225,'R3'!$M$40:$O$45,3,FALSE)="","",VLOOKUP($B225,'R3'!$M$40:$O$45,3,FALSE)))</f>
        <v>0</v>
      </c>
      <c r="G225" s="80">
        <f>IF(ISERROR(VLOOKUP($B225,'R4'!$M$40:$O$45,3,FALSE)),IF(VLOOKUP($B225,'R4'!$N$40:$Q$45,4,FALSE)="","",VLOOKUP($B225,'R4'!$N$40:$Q$45,4,FALSE)),IF(VLOOKUP($B225,'R4'!$M$40:$O$45,3,FALSE)="","",VLOOKUP($B225,'R4'!$M$40:$O$45,3,FALSE)))</f>
        <v>0.5</v>
      </c>
      <c r="H225" s="80">
        <f>IF(ISERROR(VLOOKUP($B225,'R5'!$M$40:$O$45,3,FALSE)),IF(VLOOKUP($B225,'R5'!$N$40:$Q$45,4,FALSE)="","",VLOOKUP($B225,'R5'!$N$40:$Q$45,4,FALSE)),IF(VLOOKUP($B225,'R5'!$M$40:$O$45,3,FALSE)="","",VLOOKUP($B225,'R5'!$M$40:$O$45,3,FALSE)))</f>
        <v>2</v>
      </c>
      <c r="I225" s="80">
        <f>IF(ISERROR(VLOOKUP($B225,'R6'!$M$40:$O$45,3,FALSE)),IF(VLOOKUP($B225,'R6'!$N$40:$Q$45,4,FALSE)="","",VLOOKUP($B225,'R6'!$N$40:$Q$45,4,FALSE)),IF(VLOOKUP($B225,'R6'!$M$40:$O$45,3,FALSE)="","",VLOOKUP($B225,'R6'!$M$40:$O$45,3,FALSE)))</f>
        <v>0</v>
      </c>
      <c r="J225" s="80">
        <f>IF(ISERROR(VLOOKUP($B225,'R7'!$M$40:$O$45,3,FALSE)),IF(VLOOKUP($B225,'R7'!$N$40:$Q$45,4,FALSE)="","",VLOOKUP($B225,'R7'!$N$40:$Q$45,4,FALSE)),IF(VLOOKUP($B225,'R7'!$M$40:$O$45,3,FALSE)="","",VLOOKUP($B225,'R7'!$M$40:$O$45,3,FALSE)))</f>
        <v>1</v>
      </c>
      <c r="K225" s="80">
        <f>IF(ISERROR(VLOOKUP($B225,'R8'!$M$40:$O$45,3,FALSE)),IF(VLOOKUP($B225,'R8'!$N$40:$Q$45,4,FALSE)="","",VLOOKUP($B225,'R8'!$N$40:$Q$45,4,FALSE)),IF(VLOOKUP($B225,'R8'!$M$40:$O$45,3,FALSE)="","",VLOOKUP($B225,'R8'!$M$40:$O$45,3,FALSE)))</f>
        <v>1</v>
      </c>
      <c r="L225" s="80">
        <f>IF(ISERROR(VLOOKUP($B225,'R9'!$M$40:$O$45,3,FALSE)),IF(VLOOKUP($B225,'R9'!$N$40:$Q$45,4,FALSE)="","",VLOOKUP($B225,'R9'!$N$40:$Q$45,4,FALSE)),IF(VLOOKUP($B225,'R9'!$M$40:$O$45,3,FALSE)="","",VLOOKUP($B225,'R9'!$M$40:$O$45,3,FALSE)))</f>
        <v>0</v>
      </c>
      <c r="M225" s="80">
        <f>IF(ISERROR(VLOOKUP($B225,'R10'!$M$40:$O$45,3,FALSE)),IF(VLOOKUP($B225,'R10'!$N$40:$Q$45,4,FALSE)="","",VLOOKUP($B225,'R10'!$N$40:$Q$45,4,FALSE)),IF(VLOOKUP($B225,'R10'!$M$40:$O$45,3,FALSE)="","",VLOOKUP($B225,'R10'!$M$40:$O$45,3,FALSE)))</f>
        <v>1</v>
      </c>
      <c r="O225" s="80">
        <f>IF(C225="","",IF(C225&gt;C214,1,IF(C225=C214,0.5,0)))</f>
        <v>0</v>
      </c>
      <c r="P225" s="80">
        <f>IF(D225="","",IF(D225&gt;D220,1,IF(D225=D220,0.5,0)))</f>
        <v>1</v>
      </c>
      <c r="Q225" s="80">
        <f>IF(E225="","",IF(E225&gt;E215,1,IF(E225=E215,0.5,0)))</f>
        <v>0</v>
      </c>
      <c r="R225" s="80">
        <f>IF(F225="","",IF(F225&gt;F221,1,IF(F225=F221,0.5,0)))</f>
        <v>0</v>
      </c>
      <c r="S225" s="80">
        <f>IF(G225="","",IF(G225&gt;G216,1,IF(G225=G216,0.5,0)))</f>
        <v>0</v>
      </c>
      <c r="T225" s="80">
        <f>IF(H225="","",IF(H225&gt;H222,1,IF(H225=H222,0.5,0)))</f>
        <v>0.5</v>
      </c>
      <c r="U225" s="80">
        <f>IF(I225="","",IF(I225&gt;I217,1,IF(I225=I217,0.5,0)))</f>
        <v>0</v>
      </c>
      <c r="V225" s="80">
        <f>IF(J225="","",IF(J225&gt;J223,1,IF(J225=J223,0.5,0)))</f>
        <v>0</v>
      </c>
      <c r="W225" s="80">
        <f>IF(K225="","",IF(K225&gt;K218,1,IF(K225=K218,0.5,0)))</f>
        <v>0</v>
      </c>
      <c r="X225" s="80">
        <f>IF(L225="","",IF(L225&gt;L224,1,IF(L225=L224,0.5,0)))</f>
        <v>0</v>
      </c>
      <c r="Y225" s="80">
        <f>IF(M225="","",IF(M225&gt;M219,1,IF(M225=M219,0.5,0)))</f>
        <v>0</v>
      </c>
    </row>
    <row r="226" spans="1:25" ht="15" customHeight="1" x14ac:dyDescent="0.3">
      <c r="A226" s="1"/>
      <c r="B226" s="88"/>
    </row>
    <row r="227" spans="1:25" ht="15" customHeight="1" x14ac:dyDescent="0.3">
      <c r="A227" s="1"/>
      <c r="B227" s="87" t="s">
        <v>15</v>
      </c>
    </row>
    <row r="228" spans="1:25" ht="15" customHeight="1" x14ac:dyDescent="0.3">
      <c r="A228" s="1"/>
      <c r="B228" s="87"/>
    </row>
    <row r="229" spans="1:25" ht="15" customHeight="1" x14ac:dyDescent="0.3">
      <c r="A229" s="1">
        <v>1</v>
      </c>
      <c r="B229" s="83" t="s">
        <v>323</v>
      </c>
      <c r="C229" s="80">
        <f>IF(ISERROR(VLOOKUP($B229,'R11'!$A$48:$C$53,3,FALSE)),IF(VLOOKUP($B229,'R11'!$B$48:$E$53,4,FALSE)="","",VLOOKUP($B229,'R11'!$B$48:$E$53,4,FALSE)),IF(VLOOKUP($B229,'R11'!$A$48:$C$53,3,FALSE)="","",VLOOKUP($B229,'R11'!$A$48:$C$53,3,FALSE)))</f>
        <v>1</v>
      </c>
      <c r="D229" s="80">
        <f>IF(ISERROR(VLOOKUP($B229,'R1'!$A$48:$C$53,3,FALSE)),IF(VLOOKUP($B229,'R1'!$B$48:$E$53,4,FALSE)="","",VLOOKUP($B229,'R1'!$B$48:$E$53,4,FALSE)),IF(VLOOKUP($B229,'R1'!$A$48:$C$53,3,FALSE)="","",VLOOKUP($B229,'R1'!$A$48:$C$53,3,FALSE)))</f>
        <v>0</v>
      </c>
      <c r="E229" s="80">
        <f>IF(ISERROR(VLOOKUP($B229,'R2'!$A$48:$C$53,3,FALSE)),IF(VLOOKUP($B229,'R2'!$B$48:$E$53,4,FALSE)="","",VLOOKUP($B229,'R2'!$B$48:$E$53,4,FALSE)),IF(VLOOKUP($B229,'R2'!$A$48:$C$53,3,FALSE)="","",VLOOKUP($B229,'R2'!$A$48:$C$53,3,FALSE)))</f>
        <v>1.5</v>
      </c>
      <c r="F229" s="80">
        <f>IF(ISERROR(VLOOKUP($B229,'R3'!$A$48:$C$53,3,FALSE)),IF(VLOOKUP($B229,'R3'!$B$48:$E$53,4,FALSE)="","",VLOOKUP($B229,'R3'!$B$48:$E$53,4,FALSE)),IF(VLOOKUP($B229,'R3'!$A$48:$C$53,3,FALSE)="","",VLOOKUP($B229,'R3'!$A$48:$C$53,3,FALSE)))</f>
        <v>0</v>
      </c>
      <c r="G229" s="80">
        <f>IF(ISERROR(VLOOKUP($B229,'R4'!$A$48:$C$53,3,FALSE)),IF(VLOOKUP($B229,'R4'!$B$48:$E$53,4,FALSE)="","",VLOOKUP($B229,'R4'!$B$48:$E$53,4,FALSE)),IF(VLOOKUP($B229,'R4'!$A$48:$C$53,3,FALSE)="","",VLOOKUP($B229,'R4'!$A$48:$C$53,3,FALSE)))</f>
        <v>0</v>
      </c>
      <c r="H229" s="80">
        <f>IF(ISERROR(VLOOKUP($B229,'R5'!$A$48:$C$53,3,FALSE)),IF(VLOOKUP($B229,'R5'!$B$48:$E$53,4,FALSE)="","",VLOOKUP($B229,'R5'!$B$48:$E$53,4,FALSE)),IF(VLOOKUP($B229,'R5'!$A$48:$C$53,3,FALSE)="","",VLOOKUP($B229,'R5'!$A$48:$C$53,3,FALSE)))</f>
        <v>1.5</v>
      </c>
      <c r="I229" s="80">
        <f>IF(ISERROR(VLOOKUP($B229,'R6'!$A$48:$C$53,3,FALSE)),IF(VLOOKUP($B229,'R6'!$B$48:$E$53,4,FALSE)="","",VLOOKUP($B229,'R6'!$B$48:$E$53,4,FALSE)),IF(VLOOKUP($B229,'R6'!$A$48:$C$53,3,FALSE)="","",VLOOKUP($B229,'R6'!$A$48:$C$53,3,FALSE)))</f>
        <v>2</v>
      </c>
      <c r="J229" s="80">
        <f>IF(ISERROR(VLOOKUP($B229,'R7'!$A$48:$C$53,3,FALSE)),IF(VLOOKUP($B229,'R7'!$B$48:$E$53,4,FALSE)="","",VLOOKUP($B229,'R7'!$B$48:$E$53,4,FALSE)),IF(VLOOKUP($B229,'R7'!$A$48:$C$53,3,FALSE)="","",VLOOKUP($B229,'R7'!$A$48:$C$53,3,FALSE)))</f>
        <v>1</v>
      </c>
      <c r="K229" s="80">
        <f>IF(ISERROR(VLOOKUP($B229,'R8'!$A$48:$C$53,3,FALSE)),IF(VLOOKUP($B229,'R8'!$B$48:$E$53,4,FALSE)="","",VLOOKUP($B229,'R8'!$B$48:$E$53,4,FALSE)),IF(VLOOKUP($B229,'R8'!$A$48:$C$53,3,FALSE)="","",VLOOKUP($B229,'R8'!$A$48:$C$53,3,FALSE)))</f>
        <v>0</v>
      </c>
      <c r="L229" s="80">
        <f>IF(ISERROR(VLOOKUP($B229,'R9'!$A$48:$C$53,3,FALSE)),IF(VLOOKUP($B229,'R9'!$B$48:$E$53,4,FALSE)="","",VLOOKUP($B229,'R9'!$B$48:$E$53,4,FALSE)),IF(VLOOKUP($B229,'R9'!$A$48:$C$53,3,FALSE)="","",VLOOKUP($B229,'R9'!$A$48:$C$53,3,FALSE)))</f>
        <v>1</v>
      </c>
      <c r="M229" s="80" t="str">
        <f>IF(ISERROR(VLOOKUP($B229,'R10'!$A$48:$C$53,3,FALSE)),IF(VLOOKUP($B229,'R10'!$B$48:$E$53,4,FALSE)="","",VLOOKUP($B229,'R10'!$B$48:$E$53,4,FALSE)),IF(VLOOKUP($B229,'R10'!$A$48:$C$53,3,FALSE)="","",VLOOKUP($B229,'R10'!$A$48:$C$53,3,FALSE)))</f>
        <v/>
      </c>
      <c r="O229" s="80">
        <f>IF(C229="","",IF(C229&gt;C240,1,IF(C229=C240,0.5,0)))</f>
        <v>0</v>
      </c>
      <c r="P229" s="80">
        <f>IF(D229="","",IF(D229&gt;D230,1,IF(D229=D230,0.5,0)))</f>
        <v>0</v>
      </c>
      <c r="Q229" s="80">
        <f>IF(E229="","",IF(E229&gt;E231,1,IF(E229=E231,0.5,0)))</f>
        <v>0</v>
      </c>
      <c r="R229" s="80">
        <f>IF(F229="","",IF(F229&gt;F232,1,IF(F229=F232,0.5,0)))</f>
        <v>0</v>
      </c>
      <c r="S229" s="80">
        <f>IF(G229="","",IF(G229&gt;G233,1,IF(G229=G233,0.5,0)))</f>
        <v>0</v>
      </c>
      <c r="T229" s="80">
        <f>IF(H229="","",IF(H229&gt;H234,1,IF(H229=H234,0.5,0)))</f>
        <v>0</v>
      </c>
      <c r="U229" s="80">
        <f>IF(I229="","",IF(I229&gt;I235,1,IF(I229=I235,0.5,0)))</f>
        <v>0.5</v>
      </c>
      <c r="V229" s="80">
        <f>IF(J229="","",IF(J229&gt;J236,1,IF(J229=J236,0.5,0)))</f>
        <v>0</v>
      </c>
      <c r="W229" s="80">
        <f>IF(K229="","",IF(K229&gt;K237,1,IF(K229=K237,0.5,0)))</f>
        <v>0</v>
      </c>
      <c r="X229" s="80">
        <f>IF(L229="","",IF(L229&gt;L238,1,IF(L229=L238,0.5,0)))</f>
        <v>0</v>
      </c>
      <c r="Y229" s="80" t="str">
        <f>IF(M229="","",IF(M229&gt;M239,1,IF(M229=M239,0.5,0)))</f>
        <v/>
      </c>
    </row>
    <row r="230" spans="1:25" ht="15" customHeight="1" x14ac:dyDescent="0.3">
      <c r="A230" s="1">
        <v>2</v>
      </c>
      <c r="B230" s="83" t="s">
        <v>324</v>
      </c>
      <c r="C230" s="80" t="str">
        <f>IF(ISERROR(VLOOKUP($B230,'R11'!$A$48:$C$53,3,FALSE)),IF(VLOOKUP($B230,'R11'!$B$48:$E$53,4,FALSE)="","",VLOOKUP($B230,'R11'!$B$48:$E$53,4,FALSE)),IF(VLOOKUP($B230,'R11'!$A$48:$C$53,3,FALSE)="","",VLOOKUP($B230,'R11'!$A$48:$C$53,3,FALSE)))</f>
        <v/>
      </c>
      <c r="D230" s="80">
        <f>IF(ISERROR(VLOOKUP($B230,'R1'!$A$48:$C$53,3,FALSE)),IF(VLOOKUP($B230,'R1'!$B$48:$E$53,4,FALSE)="","",VLOOKUP($B230,'R1'!$B$48:$E$53,4,FALSE)),IF(VLOOKUP($B230,'R1'!$A$48:$C$53,3,FALSE)="","",VLOOKUP($B230,'R1'!$A$48:$C$53,3,FALSE)))</f>
        <v>4</v>
      </c>
      <c r="E230" s="80">
        <f>IF(ISERROR(VLOOKUP($B230,'R2'!$A$48:$C$53,3,FALSE)),IF(VLOOKUP($B230,'R2'!$B$48:$E$53,4,FALSE)="","",VLOOKUP($B230,'R2'!$B$48:$E$53,4,FALSE)),IF(VLOOKUP($B230,'R2'!$A$48:$C$53,3,FALSE)="","",VLOOKUP($B230,'R2'!$A$48:$C$53,3,FALSE)))</f>
        <v>3</v>
      </c>
      <c r="F230" s="80">
        <f>IF(ISERROR(VLOOKUP($B230,'R3'!$A$48:$C$53,3,FALSE)),IF(VLOOKUP($B230,'R3'!$B$48:$E$53,4,FALSE)="","",VLOOKUP($B230,'R3'!$B$48:$E$53,4,FALSE)),IF(VLOOKUP($B230,'R3'!$A$48:$C$53,3,FALSE)="","",VLOOKUP($B230,'R3'!$A$48:$C$53,3,FALSE)))</f>
        <v>3</v>
      </c>
      <c r="G230" s="80">
        <f>IF(ISERROR(VLOOKUP($B230,'R4'!$A$48:$C$53,3,FALSE)),IF(VLOOKUP($B230,'R4'!$B$48:$E$53,4,FALSE)="","",VLOOKUP($B230,'R4'!$B$48:$E$53,4,FALSE)),IF(VLOOKUP($B230,'R4'!$A$48:$C$53,3,FALSE)="","",VLOOKUP($B230,'R4'!$A$48:$C$53,3,FALSE)))</f>
        <v>3</v>
      </c>
      <c r="H230" s="80">
        <f>IF(ISERROR(VLOOKUP($B230,'R5'!$A$48:$C$53,3,FALSE)),IF(VLOOKUP($B230,'R5'!$B$48:$E$53,4,FALSE)="","",VLOOKUP($B230,'R5'!$B$48:$E$53,4,FALSE)),IF(VLOOKUP($B230,'R5'!$A$48:$C$53,3,FALSE)="","",VLOOKUP($B230,'R5'!$A$48:$C$53,3,FALSE)))</f>
        <v>1.5</v>
      </c>
      <c r="I230" s="80">
        <f>IF(ISERROR(VLOOKUP($B230,'R6'!$A$48:$C$53,3,FALSE)),IF(VLOOKUP($B230,'R6'!$B$48:$E$53,4,FALSE)="","",VLOOKUP($B230,'R6'!$B$48:$E$53,4,FALSE)),IF(VLOOKUP($B230,'R6'!$A$48:$C$53,3,FALSE)="","",VLOOKUP($B230,'R6'!$A$48:$C$53,3,FALSE)))</f>
        <v>0</v>
      </c>
      <c r="J230" s="80">
        <f>IF(ISERROR(VLOOKUP($B230,'R7'!$A$48:$C$53,3,FALSE)),IF(VLOOKUP($B230,'R7'!$B$48:$E$53,4,FALSE)="","",VLOOKUP($B230,'R7'!$B$48:$E$53,4,FALSE)),IF(VLOOKUP($B230,'R7'!$A$48:$C$53,3,FALSE)="","",VLOOKUP($B230,'R7'!$A$48:$C$53,3,FALSE)))</f>
        <v>4</v>
      </c>
      <c r="K230" s="80">
        <f>IF(ISERROR(VLOOKUP($B230,'R8'!$A$48:$C$53,3,FALSE)),IF(VLOOKUP($B230,'R8'!$B$48:$E$53,4,FALSE)="","",VLOOKUP($B230,'R8'!$B$48:$E$53,4,FALSE)),IF(VLOOKUP($B230,'R8'!$A$48:$C$53,3,FALSE)="","",VLOOKUP($B230,'R8'!$A$48:$C$53,3,FALSE)))</f>
        <v>3</v>
      </c>
      <c r="L230" s="80">
        <f>IF(ISERROR(VLOOKUP($B230,'R9'!$A$48:$C$53,3,FALSE)),IF(VLOOKUP($B230,'R9'!$B$48:$E$53,4,FALSE)="","",VLOOKUP($B230,'R9'!$B$48:$E$53,4,FALSE)),IF(VLOOKUP($B230,'R9'!$A$48:$C$53,3,FALSE)="","",VLOOKUP($B230,'R9'!$A$48:$C$53,3,FALSE)))</f>
        <v>0.5</v>
      </c>
      <c r="M230" s="80">
        <f>IF(ISERROR(VLOOKUP($B230,'R10'!$A$48:$C$53,3,FALSE)),IF(VLOOKUP($B230,'R10'!$B$48:$E$53,4,FALSE)="","",VLOOKUP($B230,'R10'!$B$48:$E$53,4,FALSE)),IF(VLOOKUP($B230,'R10'!$A$48:$C$53,3,FALSE)="","",VLOOKUP($B230,'R10'!$A$48:$C$53,3,FALSE)))</f>
        <v>1.5</v>
      </c>
      <c r="O230" s="80" t="str">
        <f>IF(C230="","",IF(C230&gt;C239,1,IF(C230=C239,0.5,0)))</f>
        <v/>
      </c>
      <c r="P230" s="80">
        <f>IF(D230="","",IF(D230&gt;D229,1,IF(D230=D229,0.5,0)))</f>
        <v>1</v>
      </c>
      <c r="Q230" s="80">
        <f>IF(E230="","",IF(E230&gt;E240,1,IF(E230=E240,0.5,0)))</f>
        <v>1</v>
      </c>
      <c r="R230" s="80">
        <f>IF(F230="","",IF(F230&gt;F231,1,IF(F230=F231,0.5,0)))</f>
        <v>1</v>
      </c>
      <c r="S230" s="80">
        <f>IF(G230="","",IF(G230&gt;G232,1,IF(G230=G232,0.5,0)))</f>
        <v>1</v>
      </c>
      <c r="T230" s="80">
        <f>IF(H230="","",IF(H230&gt;H233,1,IF(H230=H233,0.5,0)))</f>
        <v>0</v>
      </c>
      <c r="U230" s="80">
        <f>IF(I230="","",IF(I230&gt;I234,1,IF(I230=I234,0.5,0)))</f>
        <v>0</v>
      </c>
      <c r="V230" s="80">
        <f>IF(J230="","",IF(J230&gt;J235,1,IF(J230=J235,0.5,0)))</f>
        <v>1</v>
      </c>
      <c r="W230" s="80">
        <f>IF(K230="","",IF(K230&gt;K236,1,IF(K230=K236,0.5,0)))</f>
        <v>1</v>
      </c>
      <c r="X230" s="80">
        <f>IF(L230="","",IF(L230&gt;L237,1,IF(L230=L237,0.5,0)))</f>
        <v>0</v>
      </c>
      <c r="Y230" s="80">
        <f>IF(M230="","",IF(M230&gt;M238,1,IF(M230=M238,0.5,0)))</f>
        <v>0</v>
      </c>
    </row>
    <row r="231" spans="1:25" ht="15" customHeight="1" x14ac:dyDescent="0.3">
      <c r="A231" s="1">
        <v>3</v>
      </c>
      <c r="B231" s="83" t="s">
        <v>325</v>
      </c>
      <c r="C231" s="80">
        <f>IF(ISERROR(VLOOKUP($B231,'R11'!$A$48:$C$53,3,FALSE)),IF(VLOOKUP($B231,'R11'!$B$48:$E$53,4,FALSE)="","",VLOOKUP($B231,'R11'!$B$48:$E$53,4,FALSE)),IF(VLOOKUP($B231,'R11'!$A$48:$C$53,3,FALSE)="","",VLOOKUP($B231,'R11'!$A$48:$C$53,3,FALSE)))</f>
        <v>3</v>
      </c>
      <c r="D231" s="80" t="str">
        <f>IF(ISERROR(VLOOKUP($B231,'R1'!$A$48:$C$53,3,FALSE)),IF(VLOOKUP($B231,'R1'!$B$48:$E$53,4,FALSE)="","",VLOOKUP($B231,'R1'!$B$48:$E$53,4,FALSE)),IF(VLOOKUP($B231,'R1'!$A$48:$C$53,3,FALSE)="","",VLOOKUP($B231,'R1'!$A$48:$C$53,3,FALSE)))</f>
        <v/>
      </c>
      <c r="E231" s="80">
        <f>IF(ISERROR(VLOOKUP($B231,'R2'!$A$48:$C$53,3,FALSE)),IF(VLOOKUP($B231,'R2'!$B$48:$E$53,4,FALSE)="","",VLOOKUP($B231,'R2'!$B$48:$E$53,4,FALSE)),IF(VLOOKUP($B231,'R2'!$A$48:$C$53,3,FALSE)="","",VLOOKUP($B231,'R2'!$A$48:$C$53,3,FALSE)))</f>
        <v>2.5</v>
      </c>
      <c r="F231" s="80">
        <f>IF(ISERROR(VLOOKUP($B231,'R3'!$A$48:$C$53,3,FALSE)),IF(VLOOKUP($B231,'R3'!$B$48:$E$53,4,FALSE)="","",VLOOKUP($B231,'R3'!$B$48:$E$53,4,FALSE)),IF(VLOOKUP($B231,'R3'!$A$48:$C$53,3,FALSE)="","",VLOOKUP($B231,'R3'!$A$48:$C$53,3,FALSE)))</f>
        <v>1</v>
      </c>
      <c r="G231" s="80">
        <f>IF(ISERROR(VLOOKUP($B231,'R4'!$A$48:$C$53,3,FALSE)),IF(VLOOKUP($B231,'R4'!$B$48:$E$53,4,FALSE)="","",VLOOKUP($B231,'R4'!$B$48:$E$53,4,FALSE)),IF(VLOOKUP($B231,'R4'!$A$48:$C$53,3,FALSE)="","",VLOOKUP($B231,'R4'!$A$48:$C$53,3,FALSE)))</f>
        <v>4</v>
      </c>
      <c r="H231" s="80">
        <f>IF(ISERROR(VLOOKUP($B231,'R5'!$A$48:$C$53,3,FALSE)),IF(VLOOKUP($B231,'R5'!$B$48:$E$53,4,FALSE)="","",VLOOKUP($B231,'R5'!$B$48:$E$53,4,FALSE)),IF(VLOOKUP($B231,'R5'!$A$48:$C$53,3,FALSE)="","",VLOOKUP($B231,'R5'!$A$48:$C$53,3,FALSE)))</f>
        <v>2.5</v>
      </c>
      <c r="I231" s="80">
        <f>IF(ISERROR(VLOOKUP($B231,'R6'!$A$48:$C$53,3,FALSE)),IF(VLOOKUP($B231,'R6'!$B$48:$E$53,4,FALSE)="","",VLOOKUP($B231,'R6'!$B$48:$E$53,4,FALSE)),IF(VLOOKUP($B231,'R6'!$A$48:$C$53,3,FALSE)="","",VLOOKUP($B231,'R6'!$A$48:$C$53,3,FALSE)))</f>
        <v>0</v>
      </c>
      <c r="J231" s="80">
        <f>IF(ISERROR(VLOOKUP($B231,'R7'!$A$48:$C$53,3,FALSE)),IF(VLOOKUP($B231,'R7'!$B$48:$E$53,4,FALSE)="","",VLOOKUP($B231,'R7'!$B$48:$E$53,4,FALSE)),IF(VLOOKUP($B231,'R7'!$A$48:$C$53,3,FALSE)="","",VLOOKUP($B231,'R7'!$A$48:$C$53,3,FALSE)))</f>
        <v>3</v>
      </c>
      <c r="K231" s="80">
        <f>IF(ISERROR(VLOOKUP($B231,'R8'!$A$48:$C$53,3,FALSE)),IF(VLOOKUP($B231,'R8'!$B$48:$E$53,4,FALSE)="","",VLOOKUP($B231,'R8'!$B$48:$E$53,4,FALSE)),IF(VLOOKUP($B231,'R8'!$A$48:$C$53,3,FALSE)="","",VLOOKUP($B231,'R8'!$A$48:$C$53,3,FALSE)))</f>
        <v>4</v>
      </c>
      <c r="L231" s="80">
        <f>IF(ISERROR(VLOOKUP($B231,'R9'!$A$48:$C$53,3,FALSE)),IF(VLOOKUP($B231,'R9'!$B$48:$E$53,4,FALSE)="","",VLOOKUP($B231,'R9'!$B$48:$E$53,4,FALSE)),IF(VLOOKUP($B231,'R9'!$A$48:$C$53,3,FALSE)="","",VLOOKUP($B231,'R9'!$A$48:$C$53,3,FALSE)))</f>
        <v>3.5</v>
      </c>
      <c r="M231" s="80">
        <f>IF(ISERROR(VLOOKUP($B231,'R10'!$A$48:$C$53,3,FALSE)),IF(VLOOKUP($B231,'R10'!$B$48:$E$53,4,FALSE)="","",VLOOKUP($B231,'R10'!$B$48:$E$53,4,FALSE)),IF(VLOOKUP($B231,'R10'!$A$48:$C$53,3,FALSE)="","",VLOOKUP($B231,'R10'!$A$48:$C$53,3,FALSE)))</f>
        <v>1</v>
      </c>
      <c r="O231" s="80">
        <f>IF(C231="","",IF(C231&gt;C238,1,IF(C231=C238,0.5,0)))</f>
        <v>1</v>
      </c>
      <c r="P231" s="80" t="str">
        <f>IF(D231="","",IF(D231&gt;D239,1,IF(D231=D239,0.5,0)))</f>
        <v/>
      </c>
      <c r="Q231" s="80">
        <f>IF(E231="","",IF(E231&gt;E229,1,IF(E231=E229,0.5,0)))</f>
        <v>1</v>
      </c>
      <c r="R231" s="80">
        <f>IF(F231="","",IF(F231&gt;F230,1,IF(F231=F230,0.5,0)))</f>
        <v>0</v>
      </c>
      <c r="S231" s="80">
        <f>IF(G231="","",IF(G231&gt;G240,1,IF(G231=G240,0.5,0)))</f>
        <v>1</v>
      </c>
      <c r="T231" s="80">
        <f>IF(H231="","",IF(H231&gt;H232,1,IF(H231=H232,0.5,0)))</f>
        <v>1</v>
      </c>
      <c r="U231" s="80">
        <f>IF(I231="","",IF(I231&gt;I233,1,IF(I231=I233,0.5,0)))</f>
        <v>0</v>
      </c>
      <c r="V231" s="80">
        <f>IF(J231="","",IF(J231&gt;J234,1,IF(J231=J234,0.5,0)))</f>
        <v>1</v>
      </c>
      <c r="W231" s="80">
        <f>IF(K231="","",IF(K231&gt;K235,1,IF(K231=K235,0.5,0)))</f>
        <v>1</v>
      </c>
      <c r="X231" s="80">
        <f>IF(L231="","",IF(L231&gt;L236,1,IF(L231=L236,0.5,0)))</f>
        <v>1</v>
      </c>
      <c r="Y231" s="80">
        <f>IF(M231="","",IF(M231&gt;M237,1,IF(M231=M237,0.5,0)))</f>
        <v>0</v>
      </c>
    </row>
    <row r="232" spans="1:25" ht="15" customHeight="1" x14ac:dyDescent="0.3">
      <c r="A232" s="1">
        <v>4</v>
      </c>
      <c r="B232" s="83" t="s">
        <v>326</v>
      </c>
      <c r="C232" s="80">
        <f>IF(ISERROR(VLOOKUP($B232,'R11'!$A$48:$C$53,3,FALSE)),IF(VLOOKUP($B232,'R11'!$B$48:$E$53,4,FALSE)="","",VLOOKUP($B232,'R11'!$B$48:$E$53,4,FALSE)),IF(VLOOKUP($B232,'R11'!$A$48:$C$53,3,FALSE)="","",VLOOKUP($B232,'R11'!$A$48:$C$53,3,FALSE)))</f>
        <v>1.5</v>
      </c>
      <c r="D232" s="80">
        <f>IF(ISERROR(VLOOKUP($B232,'R1'!$A$48:$C$53,3,FALSE)),IF(VLOOKUP($B232,'R1'!$B$48:$E$53,4,FALSE)="","",VLOOKUP($B232,'R1'!$B$48:$E$53,4,FALSE)),IF(VLOOKUP($B232,'R1'!$A$48:$C$53,3,FALSE)="","",VLOOKUP($B232,'R1'!$A$48:$C$53,3,FALSE)))</f>
        <v>3</v>
      </c>
      <c r="E232" s="80" t="str">
        <f>IF(ISERROR(VLOOKUP($B232,'R2'!$A$48:$C$53,3,FALSE)),IF(VLOOKUP($B232,'R2'!$B$48:$E$53,4,FALSE)="","",VLOOKUP($B232,'R2'!$B$48:$E$53,4,FALSE)),IF(VLOOKUP($B232,'R2'!$A$48:$C$53,3,FALSE)="","",VLOOKUP($B232,'R2'!$A$48:$C$53,3,FALSE)))</f>
        <v/>
      </c>
      <c r="F232" s="80">
        <f>IF(ISERROR(VLOOKUP($B232,'R3'!$A$48:$C$53,3,FALSE)),IF(VLOOKUP($B232,'R3'!$B$48:$E$53,4,FALSE)="","",VLOOKUP($B232,'R3'!$B$48:$E$53,4,FALSE)),IF(VLOOKUP($B232,'R3'!$A$48:$C$53,3,FALSE)="","",VLOOKUP($B232,'R3'!$A$48:$C$53,3,FALSE)))</f>
        <v>4</v>
      </c>
      <c r="G232" s="80">
        <f>IF(ISERROR(VLOOKUP($B232,'R4'!$A$48:$C$53,3,FALSE)),IF(VLOOKUP($B232,'R4'!$B$48:$E$53,4,FALSE)="","",VLOOKUP($B232,'R4'!$B$48:$E$53,4,FALSE)),IF(VLOOKUP($B232,'R4'!$A$48:$C$53,3,FALSE)="","",VLOOKUP($B232,'R4'!$A$48:$C$53,3,FALSE)))</f>
        <v>1</v>
      </c>
      <c r="H232" s="80">
        <f>IF(ISERROR(VLOOKUP($B232,'R5'!$A$48:$C$53,3,FALSE)),IF(VLOOKUP($B232,'R5'!$B$48:$E$53,4,FALSE)="","",VLOOKUP($B232,'R5'!$B$48:$E$53,4,FALSE)),IF(VLOOKUP($B232,'R5'!$A$48:$C$53,3,FALSE)="","",VLOOKUP($B232,'R5'!$A$48:$C$53,3,FALSE)))</f>
        <v>1.5</v>
      </c>
      <c r="I232" s="80">
        <f>IF(ISERROR(VLOOKUP($B232,'R6'!$A$48:$C$53,3,FALSE)),IF(VLOOKUP($B232,'R6'!$B$48:$E$53,4,FALSE)="","",VLOOKUP($B232,'R6'!$B$48:$E$53,4,FALSE)),IF(VLOOKUP($B232,'R6'!$A$48:$C$53,3,FALSE)="","",VLOOKUP($B232,'R6'!$A$48:$C$53,3,FALSE)))</f>
        <v>4</v>
      </c>
      <c r="J232" s="80">
        <f>IF(ISERROR(VLOOKUP($B232,'R7'!$A$48:$C$53,3,FALSE)),IF(VLOOKUP($B232,'R7'!$B$48:$E$53,4,FALSE)="","",VLOOKUP($B232,'R7'!$B$48:$E$53,4,FALSE)),IF(VLOOKUP($B232,'R7'!$A$48:$C$53,3,FALSE)="","",VLOOKUP($B232,'R7'!$A$48:$C$53,3,FALSE)))</f>
        <v>2</v>
      </c>
      <c r="K232" s="80">
        <f>IF(ISERROR(VLOOKUP($B232,'R8'!$A$48:$C$53,3,FALSE)),IF(VLOOKUP($B232,'R8'!$B$48:$E$53,4,FALSE)="","",VLOOKUP($B232,'R8'!$B$48:$E$53,4,FALSE)),IF(VLOOKUP($B232,'R8'!$A$48:$C$53,3,FALSE)="","",VLOOKUP($B232,'R8'!$A$48:$C$53,3,FALSE)))</f>
        <v>1.5</v>
      </c>
      <c r="L232" s="80">
        <f>IF(ISERROR(VLOOKUP($B232,'R9'!$A$48:$C$53,3,FALSE)),IF(VLOOKUP($B232,'R9'!$B$48:$E$53,4,FALSE)="","",VLOOKUP($B232,'R9'!$B$48:$E$53,4,FALSE)),IF(VLOOKUP($B232,'R9'!$A$48:$C$53,3,FALSE)="","",VLOOKUP($B232,'R9'!$A$48:$C$53,3,FALSE)))</f>
        <v>3</v>
      </c>
      <c r="M232" s="80">
        <f>IF(ISERROR(VLOOKUP($B232,'R10'!$A$48:$C$53,3,FALSE)),IF(VLOOKUP($B232,'R10'!$B$48:$E$53,4,FALSE)="","",VLOOKUP($B232,'R10'!$B$48:$E$53,4,FALSE)),IF(VLOOKUP($B232,'R10'!$A$48:$C$53,3,FALSE)="","",VLOOKUP($B232,'R10'!$A$48:$C$53,3,FALSE)))</f>
        <v>2</v>
      </c>
      <c r="O232" s="80">
        <f>IF(C232="","",IF(C232&gt;C237,1,IF(C232=C237,0.5,0)))</f>
        <v>0</v>
      </c>
      <c r="P232" s="80">
        <f>IF(D232="","",IF(D232&gt;D238,1,IF(D232=D238,0.5,0)))</f>
        <v>1</v>
      </c>
      <c r="Q232" s="80" t="str">
        <f>IF(E232="","",IF(E232&gt;E239,1,IF(E232=E239,0.5,0)))</f>
        <v/>
      </c>
      <c r="R232" s="80">
        <f>IF(F232="","",IF(F232&gt;F229,1,IF(F232=F229,0.5,0)))</f>
        <v>1</v>
      </c>
      <c r="S232" s="80">
        <f>IF(G232="","",IF(G232&gt;G230,1,IF(G232=G230,0.5,0)))</f>
        <v>0</v>
      </c>
      <c r="T232" s="80">
        <f>IF(H232="","",IF(H232&gt;H231,1,IF(H232=H231,0.5,0)))</f>
        <v>0</v>
      </c>
      <c r="U232" s="80">
        <f>IF(I232="","",IF(I232&gt;I240,1,IF(I232=I240,0.5,0)))</f>
        <v>1</v>
      </c>
      <c r="V232" s="80">
        <f>IF(J232="","",IF(J232&gt;J233,1,IF(J232=J233,0.5,0)))</f>
        <v>0.5</v>
      </c>
      <c r="W232" s="80">
        <f>IF(K232="","",IF(K232&gt;K234,1,IF(K232=K234,0.5,0)))</f>
        <v>0</v>
      </c>
      <c r="X232" s="80">
        <f>IF(L232="","",IF(L232&gt;L235,1,IF(L232=L235,0.5,0)))</f>
        <v>1</v>
      </c>
      <c r="Y232" s="80">
        <f>IF(M232="","",IF(M232&gt;M236,1,IF(M232=M236,0.5,0)))</f>
        <v>0.5</v>
      </c>
    </row>
    <row r="233" spans="1:25" ht="15" customHeight="1" x14ac:dyDescent="0.3">
      <c r="A233" s="1">
        <v>5</v>
      </c>
      <c r="B233" s="83" t="s">
        <v>327</v>
      </c>
      <c r="C233" s="80">
        <f>IF(ISERROR(VLOOKUP($B233,'R11'!$A$48:$C$53,3,FALSE)),IF(VLOOKUP($B233,'R11'!$B$48:$E$53,4,FALSE)="","",VLOOKUP($B233,'R11'!$B$48:$E$53,4,FALSE)),IF(VLOOKUP($B233,'R11'!$A$48:$C$53,3,FALSE)="","",VLOOKUP($B233,'R11'!$A$48:$C$53,3,FALSE)))</f>
        <v>2.5</v>
      </c>
      <c r="D233" s="80">
        <f>IF(ISERROR(VLOOKUP($B233,'R1'!$A$48:$C$53,3,FALSE)),IF(VLOOKUP($B233,'R1'!$B$48:$E$53,4,FALSE)="","",VLOOKUP($B233,'R1'!$B$48:$E$53,4,FALSE)),IF(VLOOKUP($B233,'R1'!$A$48:$C$53,3,FALSE)="","",VLOOKUP($B233,'R1'!$A$48:$C$53,3,FALSE)))</f>
        <v>1</v>
      </c>
      <c r="E233" s="80">
        <f>IF(ISERROR(VLOOKUP($B233,'R2'!$A$48:$C$53,3,FALSE)),IF(VLOOKUP($B233,'R2'!$B$48:$E$53,4,FALSE)="","",VLOOKUP($B233,'R2'!$B$48:$E$53,4,FALSE)),IF(VLOOKUP($B233,'R2'!$A$48:$C$53,3,FALSE)="","",VLOOKUP($B233,'R2'!$A$48:$C$53,3,FALSE)))</f>
        <v>3</v>
      </c>
      <c r="F233" s="80" t="str">
        <f>IF(ISERROR(VLOOKUP($B233,'R3'!$A$48:$C$53,3,FALSE)),IF(VLOOKUP($B233,'R3'!$B$48:$E$53,4,FALSE)="","",VLOOKUP($B233,'R3'!$B$48:$E$53,4,FALSE)),IF(VLOOKUP($B233,'R3'!$A$48:$C$53,3,FALSE)="","",VLOOKUP($B233,'R3'!$A$48:$C$53,3,FALSE)))</f>
        <v/>
      </c>
      <c r="G233" s="80">
        <f>IF(ISERROR(VLOOKUP($B233,'R4'!$A$48:$C$53,3,FALSE)),IF(VLOOKUP($B233,'R4'!$B$48:$E$53,4,FALSE)="","",VLOOKUP($B233,'R4'!$B$48:$E$53,4,FALSE)),IF(VLOOKUP($B233,'R4'!$A$48:$C$53,3,FALSE)="","",VLOOKUP($B233,'R4'!$A$48:$C$53,3,FALSE)))</f>
        <v>4</v>
      </c>
      <c r="H233" s="80">
        <f>IF(ISERROR(VLOOKUP($B233,'R5'!$A$48:$C$53,3,FALSE)),IF(VLOOKUP($B233,'R5'!$B$48:$E$53,4,FALSE)="","",VLOOKUP($B233,'R5'!$B$48:$E$53,4,FALSE)),IF(VLOOKUP($B233,'R5'!$A$48:$C$53,3,FALSE)="","",VLOOKUP($B233,'R5'!$A$48:$C$53,3,FALSE)))</f>
        <v>2.5</v>
      </c>
      <c r="I233" s="80">
        <f>IF(ISERROR(VLOOKUP($B233,'R6'!$A$48:$C$53,3,FALSE)),IF(VLOOKUP($B233,'R6'!$B$48:$E$53,4,FALSE)="","",VLOOKUP($B233,'R6'!$B$48:$E$53,4,FALSE)),IF(VLOOKUP($B233,'R6'!$A$48:$C$53,3,FALSE)="","",VLOOKUP($B233,'R6'!$A$48:$C$53,3,FALSE)))</f>
        <v>4</v>
      </c>
      <c r="J233" s="80">
        <f>IF(ISERROR(VLOOKUP($B233,'R7'!$A$48:$C$53,3,FALSE)),IF(VLOOKUP($B233,'R7'!$B$48:$E$53,4,FALSE)="","",VLOOKUP($B233,'R7'!$B$48:$E$53,4,FALSE)),IF(VLOOKUP($B233,'R7'!$A$48:$C$53,3,FALSE)="","",VLOOKUP($B233,'R7'!$A$48:$C$53,3,FALSE)))</f>
        <v>2</v>
      </c>
      <c r="K233" s="80">
        <f>IF(ISERROR(VLOOKUP($B233,'R8'!$A$48:$C$53,3,FALSE)),IF(VLOOKUP($B233,'R8'!$B$48:$E$53,4,FALSE)="","",VLOOKUP($B233,'R8'!$B$48:$E$53,4,FALSE)),IF(VLOOKUP($B233,'R8'!$A$48:$C$53,3,FALSE)="","",VLOOKUP($B233,'R8'!$A$48:$C$53,3,FALSE)))</f>
        <v>3</v>
      </c>
      <c r="L233" s="80">
        <f>IF(ISERROR(VLOOKUP($B233,'R9'!$A$48:$C$53,3,FALSE)),IF(VLOOKUP($B233,'R9'!$B$48:$E$53,4,FALSE)="","",VLOOKUP($B233,'R9'!$B$48:$E$53,4,FALSE)),IF(VLOOKUP($B233,'R9'!$A$48:$C$53,3,FALSE)="","",VLOOKUP($B233,'R9'!$A$48:$C$53,3,FALSE)))</f>
        <v>4</v>
      </c>
      <c r="M233" s="80">
        <f>IF(ISERROR(VLOOKUP($B233,'R10'!$A$48:$C$53,3,FALSE)),IF(VLOOKUP($B233,'R10'!$B$48:$E$53,4,FALSE)="","",VLOOKUP($B233,'R10'!$B$48:$E$53,4,FALSE)),IF(VLOOKUP($B233,'R10'!$A$48:$C$53,3,FALSE)="","",VLOOKUP($B233,'R10'!$A$48:$C$53,3,FALSE)))</f>
        <v>3</v>
      </c>
      <c r="O233" s="80">
        <f>IF(C233="","",IF(C233&gt;C236,1,IF(C233=C236,0.5,0)))</f>
        <v>1</v>
      </c>
      <c r="P233" s="80">
        <f>IF(D233="","",IF(D233&gt;D237,1,IF(D233=D237,0.5,0)))</f>
        <v>0</v>
      </c>
      <c r="Q233" s="80">
        <f>IF(E233="","",IF(E233&gt;E238,1,IF(E233=E238,0.5,0)))</f>
        <v>1</v>
      </c>
      <c r="R233" s="80" t="str">
        <f>IF(F233="","",IF(F233&gt;F239,1,IF(F233=F239,0.5,0)))</f>
        <v/>
      </c>
      <c r="S233" s="80">
        <f>IF(G233="","",IF(G233&gt;G229,1,IF(G233=G229,0.5,0)))</f>
        <v>1</v>
      </c>
      <c r="T233" s="80">
        <f>IF(H233="","",IF(H233&gt;H230,1,IF(H233=H230,0.5,0)))</f>
        <v>1</v>
      </c>
      <c r="U233" s="80">
        <f>IF(I233="","",IF(I233&gt;I231,1,IF(I233=I231,0.5,0)))</f>
        <v>1</v>
      </c>
      <c r="V233" s="80">
        <f>IF(J233="","",IF(J233&gt;J232,1,IF(J233=J232,0.5,0)))</f>
        <v>0.5</v>
      </c>
      <c r="W233" s="80">
        <f>IF(K233="","",IF(K233&gt;K240,1,IF(K233=K240,0.5,0)))</f>
        <v>1</v>
      </c>
      <c r="X233" s="80">
        <f>IF(L233="","",IF(L233&gt;L234,1,IF(L233=L234,0.5,0)))</f>
        <v>1</v>
      </c>
      <c r="Y233" s="80">
        <f>IF(M233="","",IF(M233&gt;M235,1,IF(M233=M235,0.5,0)))</f>
        <v>1</v>
      </c>
    </row>
    <row r="234" spans="1:25" ht="15" customHeight="1" x14ac:dyDescent="0.3">
      <c r="A234" s="1">
        <v>6</v>
      </c>
      <c r="B234" s="83" t="s">
        <v>328</v>
      </c>
      <c r="C234" s="80">
        <f>IF(ISERROR(VLOOKUP($B234,'R11'!$A$48:$C$53,3,FALSE)),IF(VLOOKUP($B234,'R11'!$B$48:$E$53,4,FALSE)="","",VLOOKUP($B234,'R11'!$B$48:$E$53,4,FALSE)),IF(VLOOKUP($B234,'R11'!$A$48:$C$53,3,FALSE)="","",VLOOKUP($B234,'R11'!$A$48:$C$53,3,FALSE)))</f>
        <v>4</v>
      </c>
      <c r="D234" s="80">
        <f>IF(ISERROR(VLOOKUP($B234,'R1'!$A$48:$C$53,3,FALSE)),IF(VLOOKUP($B234,'R1'!$B$48:$E$53,4,FALSE)="","",VLOOKUP($B234,'R1'!$B$48:$E$53,4,FALSE)),IF(VLOOKUP($B234,'R1'!$A$48:$C$53,3,FALSE)="","",VLOOKUP($B234,'R1'!$A$48:$C$53,3,FALSE)))</f>
        <v>0.5</v>
      </c>
      <c r="E234" s="80">
        <f>IF(ISERROR(VLOOKUP($B234,'R2'!$A$48:$C$53,3,FALSE)),IF(VLOOKUP($B234,'R2'!$B$48:$E$53,4,FALSE)="","",VLOOKUP($B234,'R2'!$B$48:$E$53,4,FALSE)),IF(VLOOKUP($B234,'R2'!$A$48:$C$53,3,FALSE)="","",VLOOKUP($B234,'R2'!$A$48:$C$53,3,FALSE)))</f>
        <v>1</v>
      </c>
      <c r="F234" s="80">
        <f>IF(ISERROR(VLOOKUP($B234,'R3'!$A$48:$C$53,3,FALSE)),IF(VLOOKUP($B234,'R3'!$B$48:$E$53,4,FALSE)="","",VLOOKUP($B234,'R3'!$B$48:$E$53,4,FALSE)),IF(VLOOKUP($B234,'R3'!$A$48:$C$53,3,FALSE)="","",VLOOKUP($B234,'R3'!$A$48:$C$53,3,FALSE)))</f>
        <v>2</v>
      </c>
      <c r="G234" s="80" t="str">
        <f>IF(ISERROR(VLOOKUP($B234,'R4'!$A$48:$C$53,3,FALSE)),IF(VLOOKUP($B234,'R4'!$B$48:$E$53,4,FALSE)="","",VLOOKUP($B234,'R4'!$B$48:$E$53,4,FALSE)),IF(VLOOKUP($B234,'R4'!$A$48:$C$53,3,FALSE)="","",VLOOKUP($B234,'R4'!$A$48:$C$53,3,FALSE)))</f>
        <v/>
      </c>
      <c r="H234" s="80">
        <f>IF(ISERROR(VLOOKUP($B234,'R5'!$A$48:$C$53,3,FALSE)),IF(VLOOKUP($B234,'R5'!$B$48:$E$53,4,FALSE)="","",VLOOKUP($B234,'R5'!$B$48:$E$53,4,FALSE)),IF(VLOOKUP($B234,'R5'!$A$48:$C$53,3,FALSE)="","",VLOOKUP($B234,'R5'!$A$48:$C$53,3,FALSE)))</f>
        <v>2.5</v>
      </c>
      <c r="I234" s="80">
        <f>IF(ISERROR(VLOOKUP($B234,'R6'!$A$48:$C$53,3,FALSE)),IF(VLOOKUP($B234,'R6'!$B$48:$E$53,4,FALSE)="","",VLOOKUP($B234,'R6'!$B$48:$E$53,4,FALSE)),IF(VLOOKUP($B234,'R6'!$A$48:$C$53,3,FALSE)="","",VLOOKUP($B234,'R6'!$A$48:$C$53,3,FALSE)))</f>
        <v>4</v>
      </c>
      <c r="J234" s="80">
        <f>IF(ISERROR(VLOOKUP($B234,'R7'!$A$48:$C$53,3,FALSE)),IF(VLOOKUP($B234,'R7'!$B$48:$E$53,4,FALSE)="","",VLOOKUP($B234,'R7'!$B$48:$E$53,4,FALSE)),IF(VLOOKUP($B234,'R7'!$A$48:$C$53,3,FALSE)="","",VLOOKUP($B234,'R7'!$A$48:$C$53,3,FALSE)))</f>
        <v>1</v>
      </c>
      <c r="K234" s="80">
        <f>IF(ISERROR(VLOOKUP($B234,'R8'!$A$48:$C$53,3,FALSE)),IF(VLOOKUP($B234,'R8'!$B$48:$E$53,4,FALSE)="","",VLOOKUP($B234,'R8'!$B$48:$E$53,4,FALSE)),IF(VLOOKUP($B234,'R8'!$A$48:$C$53,3,FALSE)="","",VLOOKUP($B234,'R8'!$A$48:$C$53,3,FALSE)))</f>
        <v>2.5</v>
      </c>
      <c r="L234" s="80">
        <f>IF(ISERROR(VLOOKUP($B234,'R9'!$A$48:$C$53,3,FALSE)),IF(VLOOKUP($B234,'R9'!$B$48:$E$53,4,FALSE)="","",VLOOKUP($B234,'R9'!$B$48:$E$53,4,FALSE)),IF(VLOOKUP($B234,'R9'!$A$48:$C$53,3,FALSE)="","",VLOOKUP($B234,'R9'!$A$48:$C$53,3,FALSE)))</f>
        <v>0</v>
      </c>
      <c r="M234" s="80">
        <f>IF(ISERROR(VLOOKUP($B234,'R10'!$A$48:$C$53,3,FALSE)),IF(VLOOKUP($B234,'R10'!$B$48:$E$53,4,FALSE)="","",VLOOKUP($B234,'R10'!$B$48:$E$53,4,FALSE)),IF(VLOOKUP($B234,'R10'!$A$48:$C$53,3,FALSE)="","",VLOOKUP($B234,'R10'!$A$48:$C$53,3,FALSE)))</f>
        <v>4</v>
      </c>
      <c r="O234" s="80">
        <f>IF(C234="","",IF(C234&gt;C235,1,IF(C234=C235,0.5,0)))</f>
        <v>1</v>
      </c>
      <c r="P234" s="80">
        <f>IF(D234="","",IF(D234&gt;D236,1,IF(D234=D236,0.5,0)))</f>
        <v>0</v>
      </c>
      <c r="Q234" s="80">
        <f>IF(E234="","",IF(E234&gt;E237,1,IF(E234=E237,0.5,0)))</f>
        <v>0</v>
      </c>
      <c r="R234" s="80">
        <f>IF(F234="","",IF(F234&gt;F238,1,IF(F234=F238,0.5,0)))</f>
        <v>0.5</v>
      </c>
      <c r="S234" s="80" t="str">
        <f>IF(G234="","",IF(G234&gt;G239,1,IF(G234=G239,0.5,0)))</f>
        <v/>
      </c>
      <c r="T234" s="80">
        <f>IF(H234="","",IF(H234&gt;H229,1,IF(H234=H229,0.5,0)))</f>
        <v>1</v>
      </c>
      <c r="U234" s="80">
        <f>IF(I234="","",IF(I234&gt;I230,1,IF(I234=I230,0.5,0)))</f>
        <v>1</v>
      </c>
      <c r="V234" s="80">
        <f>IF(J234="","",IF(J234&gt;J231,1,IF(J234=J231,0.5,0)))</f>
        <v>0</v>
      </c>
      <c r="W234" s="80">
        <f>IF(K234="","",IF(K234&gt;K232,1,IF(K234=K232,0.5,0)))</f>
        <v>1</v>
      </c>
      <c r="X234" s="80">
        <f>IF(L234="","",IF(L234&gt;L233,1,IF(L234=L233,0.5,0)))</f>
        <v>0</v>
      </c>
      <c r="Y234" s="80">
        <f>IF(M234="","",IF(M234&gt;M240,1,IF(M234=M240,0.5,0)))</f>
        <v>1</v>
      </c>
    </row>
    <row r="235" spans="1:25" ht="15" customHeight="1" x14ac:dyDescent="0.3">
      <c r="A235" s="1">
        <v>7</v>
      </c>
      <c r="B235" s="83" t="s">
        <v>329</v>
      </c>
      <c r="C235" s="80">
        <f>IF(ISERROR(VLOOKUP($B235,'R11'!$A$48:$C$53,3,FALSE)),IF(VLOOKUP($B235,'R11'!$B$48:$E$53,4,FALSE)="","",VLOOKUP($B235,'R11'!$B$48:$E$53,4,FALSE)),IF(VLOOKUP($B235,'R11'!$A$48:$C$53,3,FALSE)="","",VLOOKUP($B235,'R11'!$A$48:$C$53,3,FALSE)))</f>
        <v>0</v>
      </c>
      <c r="D235" s="80">
        <f>IF(ISERROR(VLOOKUP($B235,'R1'!$A$48:$C$53,3,FALSE)),IF(VLOOKUP($B235,'R1'!$B$48:$E$53,4,FALSE)="","",VLOOKUP($B235,'R1'!$B$48:$E$53,4,FALSE)),IF(VLOOKUP($B235,'R1'!$A$48:$C$53,3,FALSE)="","",VLOOKUP($B235,'R1'!$A$48:$C$53,3,FALSE)))</f>
        <v>3</v>
      </c>
      <c r="E235" s="80">
        <f>IF(ISERROR(VLOOKUP($B235,'R2'!$A$48:$C$53,3,FALSE)),IF(VLOOKUP($B235,'R2'!$B$48:$E$53,4,FALSE)="","",VLOOKUP($B235,'R2'!$B$48:$E$53,4,FALSE)),IF(VLOOKUP($B235,'R2'!$A$48:$C$53,3,FALSE)="","",VLOOKUP($B235,'R2'!$A$48:$C$53,3,FALSE)))</f>
        <v>3.5</v>
      </c>
      <c r="F235" s="80">
        <f>IF(ISERROR(VLOOKUP($B235,'R3'!$A$48:$C$53,3,FALSE)),IF(VLOOKUP($B235,'R3'!$B$48:$E$53,4,FALSE)="","",VLOOKUP($B235,'R3'!$B$48:$E$53,4,FALSE)),IF(VLOOKUP($B235,'R3'!$A$48:$C$53,3,FALSE)="","",VLOOKUP($B235,'R3'!$A$48:$C$53,3,FALSE)))</f>
        <v>0</v>
      </c>
      <c r="G235" s="80">
        <f>IF(ISERROR(VLOOKUP($B235,'R4'!$A$48:$C$53,3,FALSE)),IF(VLOOKUP($B235,'R4'!$B$48:$E$53,4,FALSE)="","",VLOOKUP($B235,'R4'!$B$48:$E$53,4,FALSE)),IF(VLOOKUP($B235,'R4'!$A$48:$C$53,3,FALSE)="","",VLOOKUP($B235,'R4'!$A$48:$C$53,3,FALSE)))</f>
        <v>0</v>
      </c>
      <c r="H235" s="80" t="str">
        <f>IF(ISERROR(VLOOKUP($B235,'R5'!$A$48:$C$53,3,FALSE)),IF(VLOOKUP($B235,'R5'!$B$48:$E$53,4,FALSE)="","",VLOOKUP($B235,'R5'!$B$48:$E$53,4,FALSE)),IF(VLOOKUP($B235,'R5'!$A$48:$C$53,3,FALSE)="","",VLOOKUP($B235,'R5'!$A$48:$C$53,3,FALSE)))</f>
        <v/>
      </c>
      <c r="I235" s="80">
        <f>IF(ISERROR(VLOOKUP($B235,'R6'!$A$48:$C$53,3,FALSE)),IF(VLOOKUP($B235,'R6'!$B$48:$E$53,4,FALSE)="","",VLOOKUP($B235,'R6'!$B$48:$E$53,4,FALSE)),IF(VLOOKUP($B235,'R6'!$A$48:$C$53,3,FALSE)="","",VLOOKUP($B235,'R6'!$A$48:$C$53,3,FALSE)))</f>
        <v>2</v>
      </c>
      <c r="J235" s="80">
        <f>IF(ISERROR(VLOOKUP($B235,'R7'!$A$48:$C$53,3,FALSE)),IF(VLOOKUP($B235,'R7'!$B$48:$E$53,4,FALSE)="","",VLOOKUP($B235,'R7'!$B$48:$E$53,4,FALSE)),IF(VLOOKUP($B235,'R7'!$A$48:$C$53,3,FALSE)="","",VLOOKUP($B235,'R7'!$A$48:$C$53,3,FALSE)))</f>
        <v>0</v>
      </c>
      <c r="K235" s="80">
        <f>IF(ISERROR(VLOOKUP($B235,'R8'!$A$48:$C$53,3,FALSE)),IF(VLOOKUP($B235,'R8'!$B$48:$E$53,4,FALSE)="","",VLOOKUP($B235,'R8'!$B$48:$E$53,4,FALSE)),IF(VLOOKUP($B235,'R8'!$A$48:$C$53,3,FALSE)="","",VLOOKUP($B235,'R8'!$A$48:$C$53,3,FALSE)))</f>
        <v>0</v>
      </c>
      <c r="L235" s="80">
        <f>IF(ISERROR(VLOOKUP($B235,'R9'!$A$48:$C$53,3,FALSE)),IF(VLOOKUP($B235,'R9'!$B$48:$E$53,4,FALSE)="","",VLOOKUP($B235,'R9'!$B$48:$E$53,4,FALSE)),IF(VLOOKUP($B235,'R9'!$A$48:$C$53,3,FALSE)="","",VLOOKUP($B235,'R9'!$A$48:$C$53,3,FALSE)))</f>
        <v>1</v>
      </c>
      <c r="M235" s="80">
        <f>IF(ISERROR(VLOOKUP($B235,'R10'!$A$48:$C$53,3,FALSE)),IF(VLOOKUP($B235,'R10'!$B$48:$E$53,4,FALSE)="","",VLOOKUP($B235,'R10'!$B$48:$E$53,4,FALSE)),IF(VLOOKUP($B235,'R10'!$A$48:$C$53,3,FALSE)="","",VLOOKUP($B235,'R10'!$A$48:$C$53,3,FALSE)))</f>
        <v>1</v>
      </c>
      <c r="O235" s="80">
        <f>IF(C235="","",IF(C235&gt;C234,1,IF(C235=C234,0.5,0)))</f>
        <v>0</v>
      </c>
      <c r="P235" s="80">
        <f>IF(D235="","",IF(D235&gt;D240,1,IF(D235=D240,0.5,0)))</f>
        <v>1</v>
      </c>
      <c r="Q235" s="80">
        <f>IF(E235="","",IF(E235&gt;E236,1,IF(E235=E236,0.5,0)))</f>
        <v>1</v>
      </c>
      <c r="R235" s="80">
        <f>IF(F235="","",IF(F235&gt;F237,1,IF(F235=F237,0.5,0)))</f>
        <v>0</v>
      </c>
      <c r="S235" s="80">
        <f>IF(G235="","",IF(G235&gt;G238,1,IF(G235=G238,0.5,0)))</f>
        <v>0</v>
      </c>
      <c r="T235" s="80" t="str">
        <f>IF(H235="","",IF(H235&gt;H239,1,IF(H235=H239,0.5,0)))</f>
        <v/>
      </c>
      <c r="U235" s="80">
        <f>IF(I235="","",IF(I235&gt;I229,1,IF(I235=I229,0.5,0)))</f>
        <v>0.5</v>
      </c>
      <c r="V235" s="80">
        <f>IF(J235="","",IF(J235&gt;J230,1,IF(J235=J230,0.5,0)))</f>
        <v>0</v>
      </c>
      <c r="W235" s="80">
        <f>IF(K235="","",IF(K235&gt;K231,1,IF(K235=K231,0.5,0)))</f>
        <v>0</v>
      </c>
      <c r="X235" s="80">
        <f>IF(L235="","",IF(L235&gt;L232,1,IF(L235=L232,0.5,0)))</f>
        <v>0</v>
      </c>
      <c r="Y235" s="80">
        <f>IF(M235="","",IF(M235&gt;M233,1,IF(M235=M233,0.5,0)))</f>
        <v>0</v>
      </c>
    </row>
    <row r="236" spans="1:25" ht="15" customHeight="1" x14ac:dyDescent="0.3">
      <c r="A236" s="1">
        <v>8</v>
      </c>
      <c r="B236" s="83" t="s">
        <v>330</v>
      </c>
      <c r="C236" s="80">
        <f>IF(ISERROR(VLOOKUP($B236,'R11'!$A$48:$C$53,3,FALSE)),IF(VLOOKUP($B236,'R11'!$B$48:$E$53,4,FALSE)="","",VLOOKUP($B236,'R11'!$B$48:$E$53,4,FALSE)),IF(VLOOKUP($B236,'R11'!$A$48:$C$53,3,FALSE)="","",VLOOKUP($B236,'R11'!$A$48:$C$53,3,FALSE)))</f>
        <v>1.5</v>
      </c>
      <c r="D236" s="80">
        <f>IF(ISERROR(VLOOKUP($B236,'R1'!$A$48:$C$53,3,FALSE)),IF(VLOOKUP($B236,'R1'!$B$48:$E$53,4,FALSE)="","",VLOOKUP($B236,'R1'!$B$48:$E$53,4,FALSE)),IF(VLOOKUP($B236,'R1'!$A$48:$C$53,3,FALSE)="","",VLOOKUP($B236,'R1'!$A$48:$C$53,3,FALSE)))</f>
        <v>3.5</v>
      </c>
      <c r="E236" s="80">
        <f>IF(ISERROR(VLOOKUP($B236,'R2'!$A$48:$C$53,3,FALSE)),IF(VLOOKUP($B236,'R2'!$B$48:$E$53,4,FALSE)="","",VLOOKUP($B236,'R2'!$B$48:$E$53,4,FALSE)),IF(VLOOKUP($B236,'R2'!$A$48:$C$53,3,FALSE)="","",VLOOKUP($B236,'R2'!$A$48:$C$53,3,FALSE)))</f>
        <v>0.5</v>
      </c>
      <c r="F236" s="80">
        <f>IF(ISERROR(VLOOKUP($B236,'R3'!$A$48:$C$53,3,FALSE)),IF(VLOOKUP($B236,'R3'!$B$48:$E$53,4,FALSE)="","",VLOOKUP($B236,'R3'!$B$48:$E$53,4,FALSE)),IF(VLOOKUP($B236,'R3'!$A$48:$C$53,3,FALSE)="","",VLOOKUP($B236,'R3'!$A$48:$C$53,3,FALSE)))</f>
        <v>0</v>
      </c>
      <c r="G236" s="80">
        <f>IF(ISERROR(VLOOKUP($B236,'R4'!$A$48:$C$53,3,FALSE)),IF(VLOOKUP($B236,'R4'!$B$48:$E$53,4,FALSE)="","",VLOOKUP($B236,'R4'!$B$48:$E$53,4,FALSE)),IF(VLOOKUP($B236,'R4'!$A$48:$C$53,3,FALSE)="","",VLOOKUP($B236,'R4'!$A$48:$C$53,3,FALSE)))</f>
        <v>1.5</v>
      </c>
      <c r="H236" s="80">
        <f>IF(ISERROR(VLOOKUP($B236,'R5'!$A$48:$C$53,3,FALSE)),IF(VLOOKUP($B236,'R5'!$B$48:$E$53,4,FALSE)="","",VLOOKUP($B236,'R5'!$B$48:$E$53,4,FALSE)),IF(VLOOKUP($B236,'R5'!$A$48:$C$53,3,FALSE)="","",VLOOKUP($B236,'R5'!$A$48:$C$53,3,FALSE)))</f>
        <v>0.5</v>
      </c>
      <c r="I236" s="80" t="str">
        <f>IF(ISERROR(VLOOKUP($B236,'R6'!$A$48:$C$53,3,FALSE)),IF(VLOOKUP($B236,'R6'!$B$48:$E$53,4,FALSE)="","",VLOOKUP($B236,'R6'!$B$48:$E$53,4,FALSE)),IF(VLOOKUP($B236,'R6'!$A$48:$C$53,3,FALSE)="","",VLOOKUP($B236,'R6'!$A$48:$C$53,3,FALSE)))</f>
        <v/>
      </c>
      <c r="J236" s="80">
        <f>IF(ISERROR(VLOOKUP($B236,'R7'!$A$48:$C$53,3,FALSE)),IF(VLOOKUP($B236,'R7'!$B$48:$E$53,4,FALSE)="","",VLOOKUP($B236,'R7'!$B$48:$E$53,4,FALSE)),IF(VLOOKUP($B236,'R7'!$A$48:$C$53,3,FALSE)="","",VLOOKUP($B236,'R7'!$A$48:$C$53,3,FALSE)))</f>
        <v>3</v>
      </c>
      <c r="K236" s="80">
        <f>IF(ISERROR(VLOOKUP($B236,'R8'!$A$48:$C$53,3,FALSE)),IF(VLOOKUP($B236,'R8'!$B$48:$E$53,4,FALSE)="","",VLOOKUP($B236,'R8'!$B$48:$E$53,4,FALSE)),IF(VLOOKUP($B236,'R8'!$A$48:$C$53,3,FALSE)="","",VLOOKUP($B236,'R8'!$A$48:$C$53,3,FALSE)))</f>
        <v>1</v>
      </c>
      <c r="L236" s="80">
        <f>IF(ISERROR(VLOOKUP($B236,'R9'!$A$48:$C$53,3,FALSE)),IF(VLOOKUP($B236,'R9'!$B$48:$E$53,4,FALSE)="","",VLOOKUP($B236,'R9'!$B$48:$E$53,4,FALSE)),IF(VLOOKUP($B236,'R9'!$A$48:$C$53,3,FALSE)="","",VLOOKUP($B236,'R9'!$A$48:$C$53,3,FALSE)))</f>
        <v>0.5</v>
      </c>
      <c r="M236" s="80">
        <f>IF(ISERROR(VLOOKUP($B236,'R10'!$A$48:$C$53,3,FALSE)),IF(VLOOKUP($B236,'R10'!$B$48:$E$53,4,FALSE)="","",VLOOKUP($B236,'R10'!$B$48:$E$53,4,FALSE)),IF(VLOOKUP($B236,'R10'!$A$48:$C$53,3,FALSE)="","",VLOOKUP($B236,'R10'!$A$48:$C$53,3,FALSE)))</f>
        <v>2</v>
      </c>
      <c r="O236" s="80">
        <f>IF(C236="","",IF(C236&gt;C233,1,IF(C236=C233,0.5,0)))</f>
        <v>0</v>
      </c>
      <c r="P236" s="80">
        <f>IF(D236="","",IF(D236&gt;D234,1,IF(D236=D234,0.5,0)))</f>
        <v>1</v>
      </c>
      <c r="Q236" s="80">
        <f>IF(E236="","",IF(E236&gt;E235,1,IF(E236=E235,0.5,0)))</f>
        <v>0</v>
      </c>
      <c r="R236" s="80">
        <f>IF(F236="","",IF(F236&gt;F240,1,IF(F236=F240,0.5,0)))</f>
        <v>0</v>
      </c>
      <c r="S236" s="80">
        <f>IF(G236="","",IF(G236&gt;G237,1,IF(G236=G237,0.5,0)))</f>
        <v>0</v>
      </c>
      <c r="T236" s="80">
        <f>IF(H236="","",IF(H236&gt;H238,1,IF(H236=H238,0.5,0)))</f>
        <v>0</v>
      </c>
      <c r="U236" s="80" t="str">
        <f>IF(I236="","",IF(I236&gt;I239,1,IF(I236=I239,0.5,0)))</f>
        <v/>
      </c>
      <c r="V236" s="80">
        <f>IF(J236="","",IF(J236&gt;J229,1,IF(J236=J229,0.5,0)))</f>
        <v>1</v>
      </c>
      <c r="W236" s="80">
        <f>IF(K236="","",IF(K236&gt;K230,1,IF(K236=K230,0.5,0)))</f>
        <v>0</v>
      </c>
      <c r="X236" s="80">
        <f>IF(L236="","",IF(L236&gt;L231,1,IF(L236=L231,0.5,0)))</f>
        <v>0</v>
      </c>
      <c r="Y236" s="80">
        <f>IF(M236="","",IF(M236&gt;M232,1,IF(M236=M232,0.5,0)))</f>
        <v>0.5</v>
      </c>
    </row>
    <row r="237" spans="1:25" ht="15" customHeight="1" x14ac:dyDescent="0.3">
      <c r="A237" s="1">
        <v>9</v>
      </c>
      <c r="B237" s="83" t="s">
        <v>331</v>
      </c>
      <c r="C237" s="80">
        <f>IF(ISERROR(VLOOKUP($B237,'R11'!$A$48:$C$53,3,FALSE)),IF(VLOOKUP($B237,'R11'!$B$48:$E$53,4,FALSE)="","",VLOOKUP($B237,'R11'!$B$48:$E$53,4,FALSE)),IF(VLOOKUP($B237,'R11'!$A$48:$C$53,3,FALSE)="","",VLOOKUP($B237,'R11'!$A$48:$C$53,3,FALSE)))</f>
        <v>2.5</v>
      </c>
      <c r="D237" s="80">
        <f>IF(ISERROR(VLOOKUP($B237,'R1'!$A$48:$C$53,3,FALSE)),IF(VLOOKUP($B237,'R1'!$B$48:$E$53,4,FALSE)="","",VLOOKUP($B237,'R1'!$B$48:$E$53,4,FALSE)),IF(VLOOKUP($B237,'R1'!$A$48:$C$53,3,FALSE)="","",VLOOKUP($B237,'R1'!$A$48:$C$53,3,FALSE)))</f>
        <v>3</v>
      </c>
      <c r="E237" s="80">
        <f>IF(ISERROR(VLOOKUP($B237,'R2'!$A$48:$C$53,3,FALSE)),IF(VLOOKUP($B237,'R2'!$B$48:$E$53,4,FALSE)="","",VLOOKUP($B237,'R2'!$B$48:$E$53,4,FALSE)),IF(VLOOKUP($B237,'R2'!$A$48:$C$53,3,FALSE)="","",VLOOKUP($B237,'R2'!$A$48:$C$53,3,FALSE)))</f>
        <v>3</v>
      </c>
      <c r="F237" s="80">
        <f>IF(ISERROR(VLOOKUP($B237,'R3'!$A$48:$C$53,3,FALSE)),IF(VLOOKUP($B237,'R3'!$B$48:$E$53,4,FALSE)="","",VLOOKUP($B237,'R3'!$B$48:$E$53,4,FALSE)),IF(VLOOKUP($B237,'R3'!$A$48:$C$53,3,FALSE)="","",VLOOKUP($B237,'R3'!$A$48:$C$53,3,FALSE)))</f>
        <v>4</v>
      </c>
      <c r="G237" s="80">
        <f>IF(ISERROR(VLOOKUP($B237,'R4'!$A$48:$C$53,3,FALSE)),IF(VLOOKUP($B237,'R4'!$B$48:$E$53,4,FALSE)="","",VLOOKUP($B237,'R4'!$B$48:$E$53,4,FALSE)),IF(VLOOKUP($B237,'R4'!$A$48:$C$53,3,FALSE)="","",VLOOKUP($B237,'R4'!$A$48:$C$53,3,FALSE)))</f>
        <v>2.5</v>
      </c>
      <c r="H237" s="80">
        <f>IF(ISERROR(VLOOKUP($B237,'R5'!$A$48:$C$53,3,FALSE)),IF(VLOOKUP($B237,'R5'!$B$48:$E$53,4,FALSE)="","",VLOOKUP($B237,'R5'!$B$48:$E$53,4,FALSE)),IF(VLOOKUP($B237,'R5'!$A$48:$C$53,3,FALSE)="","",VLOOKUP($B237,'R5'!$A$48:$C$53,3,FALSE)))</f>
        <v>4</v>
      </c>
      <c r="I237" s="80">
        <f>IF(ISERROR(VLOOKUP($B237,'R6'!$A$48:$C$53,3,FALSE)),IF(VLOOKUP($B237,'R6'!$B$48:$E$53,4,FALSE)="","",VLOOKUP($B237,'R6'!$B$48:$E$53,4,FALSE)),IF(VLOOKUP($B237,'R6'!$A$48:$C$53,3,FALSE)="","",VLOOKUP($B237,'R6'!$A$48:$C$53,3,FALSE)))</f>
        <v>1.5</v>
      </c>
      <c r="J237" s="80" t="str">
        <f>IF(ISERROR(VLOOKUP($B237,'R7'!$A$48:$C$53,3,FALSE)),IF(VLOOKUP($B237,'R7'!$B$48:$E$53,4,FALSE)="","",VLOOKUP($B237,'R7'!$B$48:$E$53,4,FALSE)),IF(VLOOKUP($B237,'R7'!$A$48:$C$53,3,FALSE)="","",VLOOKUP($B237,'R7'!$A$48:$C$53,3,FALSE)))</f>
        <v/>
      </c>
      <c r="K237" s="80">
        <f>IF(ISERROR(VLOOKUP($B237,'R8'!$A$48:$C$53,3,FALSE)),IF(VLOOKUP($B237,'R8'!$B$48:$E$53,4,FALSE)="","",VLOOKUP($B237,'R8'!$B$48:$E$53,4,FALSE)),IF(VLOOKUP($B237,'R8'!$A$48:$C$53,3,FALSE)="","",VLOOKUP($B237,'R8'!$A$48:$C$53,3,FALSE)))</f>
        <v>4</v>
      </c>
      <c r="L237" s="80">
        <f>IF(ISERROR(VLOOKUP($B237,'R9'!$A$48:$C$53,3,FALSE)),IF(VLOOKUP($B237,'R9'!$B$48:$E$53,4,FALSE)="","",VLOOKUP($B237,'R9'!$B$48:$E$53,4,FALSE)),IF(VLOOKUP($B237,'R9'!$A$48:$C$53,3,FALSE)="","",VLOOKUP($B237,'R9'!$A$48:$C$53,3,FALSE)))</f>
        <v>3.5</v>
      </c>
      <c r="M237" s="80">
        <f>IF(ISERROR(VLOOKUP($B237,'R10'!$A$48:$C$53,3,FALSE)),IF(VLOOKUP($B237,'R10'!$B$48:$E$53,4,FALSE)="","",VLOOKUP($B237,'R10'!$B$48:$E$53,4,FALSE)),IF(VLOOKUP($B237,'R10'!$A$48:$C$53,3,FALSE)="","",VLOOKUP($B237,'R10'!$A$48:$C$53,3,FALSE)))</f>
        <v>3</v>
      </c>
      <c r="O237" s="80">
        <f>IF(C237="","",IF(C237&gt;C232,1,IF(C237=C232,0.5,0)))</f>
        <v>1</v>
      </c>
      <c r="P237" s="80">
        <f>IF(D237="","",IF(D237&gt;D233,1,IF(D237=D233,0.5,0)))</f>
        <v>1</v>
      </c>
      <c r="Q237" s="80">
        <f>IF(E237="","",IF(E237&gt;E234,1,IF(E237=E234,0.5,0)))</f>
        <v>1</v>
      </c>
      <c r="R237" s="80">
        <f>IF(F237="","",IF(F237&gt;F235,1,IF(F237=F235,0.5,0)))</f>
        <v>1</v>
      </c>
      <c r="S237" s="80">
        <f>IF(G237="","",IF(G237&gt;G236,1,IF(G237=G236,0.5,0)))</f>
        <v>1</v>
      </c>
      <c r="T237" s="80">
        <f>IF(H237="","",IF(H237&gt;H240,1,IF(H237=H240,0.5,0)))</f>
        <v>1</v>
      </c>
      <c r="U237" s="80">
        <f>IF(I237="","",IF(I237&gt;I238,1,IF(I237=I238,0.5,0)))</f>
        <v>0</v>
      </c>
      <c r="V237" s="80" t="str">
        <f>IF(J237="","",IF(J237&gt;J239,1,IF(J237=J239,0.5,0)))</f>
        <v/>
      </c>
      <c r="W237" s="80">
        <f>IF(K237="","",IF(K237&gt;K229,1,IF(K237=K229,0.5,0)))</f>
        <v>1</v>
      </c>
      <c r="X237" s="80">
        <f>IF(L237="","",IF(L237&gt;L230,1,IF(L237=L230,0.5,0)))</f>
        <v>1</v>
      </c>
      <c r="Y237" s="80">
        <f>IF(M237="","",IF(M237&gt;M231,1,IF(M237=M231,0.5,0)))</f>
        <v>1</v>
      </c>
    </row>
    <row r="238" spans="1:25" ht="15" customHeight="1" x14ac:dyDescent="0.3">
      <c r="A238" s="1">
        <v>10</v>
      </c>
      <c r="B238" s="83" t="s">
        <v>332</v>
      </c>
      <c r="C238" s="80">
        <f>IF(ISERROR(VLOOKUP($B238,'R11'!$A$48:$C$53,3,FALSE)),IF(VLOOKUP($B238,'R11'!$B$48:$E$53,4,FALSE)="","",VLOOKUP($B238,'R11'!$B$48:$E$53,4,FALSE)),IF(VLOOKUP($B238,'R11'!$A$48:$C$53,3,FALSE)="","",VLOOKUP($B238,'R11'!$A$48:$C$53,3,FALSE)))</f>
        <v>1</v>
      </c>
      <c r="D238" s="80">
        <f>IF(ISERROR(VLOOKUP($B238,'R1'!$A$48:$C$53,3,FALSE)),IF(VLOOKUP($B238,'R1'!$B$48:$E$53,4,FALSE)="","",VLOOKUP($B238,'R1'!$B$48:$E$53,4,FALSE)),IF(VLOOKUP($B238,'R1'!$A$48:$C$53,3,FALSE)="","",VLOOKUP($B238,'R1'!$A$48:$C$53,3,FALSE)))</f>
        <v>1</v>
      </c>
      <c r="E238" s="80">
        <f>IF(ISERROR(VLOOKUP($B238,'R2'!$A$48:$C$53,3,FALSE)),IF(VLOOKUP($B238,'R2'!$B$48:$E$53,4,FALSE)="","",VLOOKUP($B238,'R2'!$B$48:$E$53,4,FALSE)),IF(VLOOKUP($B238,'R2'!$A$48:$C$53,3,FALSE)="","",VLOOKUP($B238,'R2'!$A$48:$C$53,3,FALSE)))</f>
        <v>1</v>
      </c>
      <c r="F238" s="80">
        <f>IF(ISERROR(VLOOKUP($B238,'R3'!$A$48:$C$53,3,FALSE)),IF(VLOOKUP($B238,'R3'!$B$48:$E$53,4,FALSE)="","",VLOOKUP($B238,'R3'!$B$48:$E$53,4,FALSE)),IF(VLOOKUP($B238,'R3'!$A$48:$C$53,3,FALSE)="","",VLOOKUP($B238,'R3'!$A$48:$C$53,3,FALSE)))</f>
        <v>2</v>
      </c>
      <c r="G238" s="80">
        <f>IF(ISERROR(VLOOKUP($B238,'R4'!$A$48:$C$53,3,FALSE)),IF(VLOOKUP($B238,'R4'!$B$48:$E$53,4,FALSE)="","",VLOOKUP($B238,'R4'!$B$48:$E$53,4,FALSE)),IF(VLOOKUP($B238,'R4'!$A$48:$C$53,3,FALSE)="","",VLOOKUP($B238,'R4'!$A$48:$C$53,3,FALSE)))</f>
        <v>4</v>
      </c>
      <c r="H238" s="80">
        <f>IF(ISERROR(VLOOKUP($B238,'R5'!$A$48:$C$53,3,FALSE)),IF(VLOOKUP($B238,'R5'!$B$48:$E$53,4,FALSE)="","",VLOOKUP($B238,'R5'!$B$48:$E$53,4,FALSE)),IF(VLOOKUP($B238,'R5'!$A$48:$C$53,3,FALSE)="","",VLOOKUP($B238,'R5'!$A$48:$C$53,3,FALSE)))</f>
        <v>3.5</v>
      </c>
      <c r="I238" s="80">
        <f>IF(ISERROR(VLOOKUP($B238,'R6'!$A$48:$C$53,3,FALSE)),IF(VLOOKUP($B238,'R6'!$B$48:$E$53,4,FALSE)="","",VLOOKUP($B238,'R6'!$B$48:$E$53,4,FALSE)),IF(VLOOKUP($B238,'R6'!$A$48:$C$53,3,FALSE)="","",VLOOKUP($B238,'R6'!$A$48:$C$53,3,FALSE)))</f>
        <v>2.5</v>
      </c>
      <c r="J238" s="80">
        <f>IF(ISERROR(VLOOKUP($B238,'R7'!$A$48:$C$53,3,FALSE)),IF(VLOOKUP($B238,'R7'!$B$48:$E$53,4,FALSE)="","",VLOOKUP($B238,'R7'!$B$48:$E$53,4,FALSE)),IF(VLOOKUP($B238,'R7'!$A$48:$C$53,3,FALSE)="","",VLOOKUP($B238,'R7'!$A$48:$C$53,3,FALSE)))</f>
        <v>2</v>
      </c>
      <c r="K238" s="80" t="str">
        <f>IF(ISERROR(VLOOKUP($B238,'R8'!$A$48:$C$53,3,FALSE)),IF(VLOOKUP($B238,'R8'!$B$48:$E$53,4,FALSE)="","",VLOOKUP($B238,'R8'!$B$48:$E$53,4,FALSE)),IF(VLOOKUP($B238,'R8'!$A$48:$C$53,3,FALSE)="","",VLOOKUP($B238,'R8'!$A$48:$C$53,3,FALSE)))</f>
        <v/>
      </c>
      <c r="L238" s="80">
        <f>IF(ISERROR(VLOOKUP($B238,'R9'!$A$48:$C$53,3,FALSE)),IF(VLOOKUP($B238,'R9'!$B$48:$E$53,4,FALSE)="","",VLOOKUP($B238,'R9'!$B$48:$E$53,4,FALSE)),IF(VLOOKUP($B238,'R9'!$A$48:$C$53,3,FALSE)="","",VLOOKUP($B238,'R9'!$A$48:$C$53,3,FALSE)))</f>
        <v>3</v>
      </c>
      <c r="M238" s="80">
        <f>IF(ISERROR(VLOOKUP($B238,'R10'!$A$48:$C$53,3,FALSE)),IF(VLOOKUP($B238,'R10'!$B$48:$E$53,4,FALSE)="","",VLOOKUP($B238,'R10'!$B$48:$E$53,4,FALSE)),IF(VLOOKUP($B238,'R10'!$A$48:$C$53,3,FALSE)="","",VLOOKUP($B238,'R10'!$A$48:$C$53,3,FALSE)))</f>
        <v>2.5</v>
      </c>
      <c r="O238" s="80">
        <f>IF(C238="","",IF(C238&gt;C231,1,IF(C238=C231,0.5,0)))</f>
        <v>0</v>
      </c>
      <c r="P238" s="80">
        <f>IF(D238="","",IF(D238&gt;D232,1,IF(D238=D232,0.5,0)))</f>
        <v>0</v>
      </c>
      <c r="Q238" s="80">
        <f>IF(E238="","",IF(E238&gt;E233,1,IF(E238=E233,0.5,0)))</f>
        <v>0</v>
      </c>
      <c r="R238" s="80">
        <f>IF(F238="","",IF(F238&gt;F234,1,IF(F238=F234,0.5,0)))</f>
        <v>0.5</v>
      </c>
      <c r="S238" s="80">
        <f>IF(G238="","",IF(G238&gt;G235,1,IF(G238=G235,0.5,0)))</f>
        <v>1</v>
      </c>
      <c r="T238" s="80">
        <f>IF(H238="","",IF(H238&gt;H236,1,IF(H238=H236,0.5,0)))</f>
        <v>1</v>
      </c>
      <c r="U238" s="80">
        <f>IF(I238="","",IF(I238&gt;I237,1,IF(I238=I237,0.5,0)))</f>
        <v>1</v>
      </c>
      <c r="V238" s="80">
        <f>IF(J238="","",IF(J238&gt;J240,1,IF(J238=J240,0.5,0)))</f>
        <v>0.5</v>
      </c>
      <c r="W238" s="80" t="str">
        <f>IF(K238="","",IF(K238&gt;K239,1,IF(K238=K239,0.5,0)))</f>
        <v/>
      </c>
      <c r="X238" s="80">
        <f>IF(L238="","",IF(L238&gt;L229,1,IF(L238=L229,0.5,0)))</f>
        <v>1</v>
      </c>
      <c r="Y238" s="80">
        <f>IF(M238="","",IF(M238&gt;M230,1,IF(M238=M230,0.5,0)))</f>
        <v>1</v>
      </c>
    </row>
    <row r="239" spans="1:25" ht="15" customHeight="1" x14ac:dyDescent="0.3">
      <c r="A239" s="1">
        <v>11</v>
      </c>
      <c r="B239" s="83" t="s">
        <v>333</v>
      </c>
      <c r="C239" s="80" t="str">
        <f>IF(ISERROR(VLOOKUP($B239,'R11'!$A$48:$C$53,3,FALSE)),IF(VLOOKUP($B239,'R11'!$B$48:$E$53,4,FALSE)="","",VLOOKUP($B239,'R11'!$B$48:$E$53,4,FALSE)),IF(VLOOKUP($B239,'R11'!$A$48:$C$53,3,FALSE)="","",VLOOKUP($B239,'R11'!$A$48:$C$53,3,FALSE)))</f>
        <v/>
      </c>
      <c r="D239" s="80" t="str">
        <f>IF(ISERROR(VLOOKUP($B239,'R1'!$A$48:$C$53,3,FALSE)),IF(VLOOKUP($B239,'R1'!$B$48:$E$53,4,FALSE)="","",VLOOKUP($B239,'R1'!$B$48:$E$53,4,FALSE)),IF(VLOOKUP($B239,'R1'!$A$48:$C$53,3,FALSE)="","",VLOOKUP($B239,'R1'!$A$48:$C$53,3,FALSE)))</f>
        <v/>
      </c>
      <c r="E239" s="80" t="str">
        <f>IF(ISERROR(VLOOKUP($B239,'R2'!$A$48:$C$53,3,FALSE)),IF(VLOOKUP($B239,'R2'!$B$48:$E$53,4,FALSE)="","",VLOOKUP($B239,'R2'!$B$48:$E$53,4,FALSE)),IF(VLOOKUP($B239,'R2'!$A$48:$C$53,3,FALSE)="","",VLOOKUP($B239,'R2'!$A$48:$C$53,3,FALSE)))</f>
        <v/>
      </c>
      <c r="F239" s="80" t="str">
        <f>IF(ISERROR(VLOOKUP($B239,'R3'!$A$48:$C$53,3,FALSE)),IF(VLOOKUP($B239,'R3'!$B$48:$E$53,4,FALSE)="","",VLOOKUP($B239,'R3'!$B$48:$E$53,4,FALSE)),IF(VLOOKUP($B239,'R3'!$A$48:$C$53,3,FALSE)="","",VLOOKUP($B239,'R3'!$A$48:$C$53,3,FALSE)))</f>
        <v/>
      </c>
      <c r="G239" s="80" t="str">
        <f>IF(ISERROR(VLOOKUP($B239,'R4'!$A$48:$C$53,3,FALSE)),IF(VLOOKUP($B239,'R4'!$B$48:$E$53,4,FALSE)="","",VLOOKUP($B239,'R4'!$B$48:$E$53,4,FALSE)),IF(VLOOKUP($B239,'R4'!$A$48:$C$53,3,FALSE)="","",VLOOKUP($B239,'R4'!$A$48:$C$53,3,FALSE)))</f>
        <v/>
      </c>
      <c r="H239" s="80" t="str">
        <f>IF(ISERROR(VLOOKUP($B239,'R5'!$A$48:$C$53,3,FALSE)),IF(VLOOKUP($B239,'R5'!$B$48:$E$53,4,FALSE)="","",VLOOKUP($B239,'R5'!$B$48:$E$53,4,FALSE)),IF(VLOOKUP($B239,'R5'!$A$48:$C$53,3,FALSE)="","",VLOOKUP($B239,'R5'!$A$48:$C$53,3,FALSE)))</f>
        <v/>
      </c>
      <c r="I239" s="80" t="str">
        <f>IF(ISERROR(VLOOKUP($B239,'R6'!$A$48:$C$53,3,FALSE)),IF(VLOOKUP($B239,'R6'!$B$48:$E$53,4,FALSE)="","",VLOOKUP($B239,'R6'!$B$48:$E$53,4,FALSE)),IF(VLOOKUP($B239,'R6'!$A$48:$C$53,3,FALSE)="","",VLOOKUP($B239,'R6'!$A$48:$C$53,3,FALSE)))</f>
        <v/>
      </c>
      <c r="J239" s="80" t="str">
        <f>IF(ISERROR(VLOOKUP($B239,'R7'!$A$48:$C$53,3,FALSE)),IF(VLOOKUP($B239,'R7'!$B$48:$E$53,4,FALSE)="","",VLOOKUP($B239,'R7'!$B$48:$E$53,4,FALSE)),IF(VLOOKUP($B239,'R7'!$A$48:$C$53,3,FALSE)="","",VLOOKUP($B239,'R7'!$A$48:$C$53,3,FALSE)))</f>
        <v/>
      </c>
      <c r="K239" s="80" t="str">
        <f>IF(ISERROR(VLOOKUP($B239,'R8'!$A$48:$C$53,3,FALSE)),IF(VLOOKUP($B239,'R8'!$B$48:$E$53,4,FALSE)="","",VLOOKUP($B239,'R8'!$B$48:$E$53,4,FALSE)),IF(VLOOKUP($B239,'R8'!$A$48:$C$53,3,FALSE)="","",VLOOKUP($B239,'R8'!$A$48:$C$53,3,FALSE)))</f>
        <v/>
      </c>
      <c r="L239" s="80" t="str">
        <f>IF(ISERROR(VLOOKUP($B239,'R9'!$A$48:$C$53,3,FALSE)),IF(VLOOKUP($B239,'R9'!$B$48:$E$53,4,FALSE)="","",VLOOKUP($B239,'R9'!$B$48:$E$53,4,FALSE)),IF(VLOOKUP($B239,'R9'!$A$48:$C$53,3,FALSE)="","",VLOOKUP($B239,'R9'!$A$48:$C$53,3,FALSE)))</f>
        <v/>
      </c>
      <c r="M239" s="80" t="str">
        <f>IF(ISERROR(VLOOKUP($B239,'R10'!$A$48:$C$53,3,FALSE)),IF(VLOOKUP($B239,'R10'!$B$48:$E$53,4,FALSE)="","",VLOOKUP($B239,'R10'!$B$48:$E$53,4,FALSE)),IF(VLOOKUP($B239,'R10'!$A$48:$C$53,3,FALSE)="","",VLOOKUP($B239,'R10'!$A$48:$C$53,3,FALSE)))</f>
        <v/>
      </c>
      <c r="O239" s="80" t="str">
        <f>IF(C239="","",IF(C239&gt;C230,1,IF(C239=C230,0.5,0)))</f>
        <v/>
      </c>
      <c r="P239" s="80" t="str">
        <f>IF(D239="","",IF(D239&gt;D231,1,IF(D239=D231,0.5,0)))</f>
        <v/>
      </c>
      <c r="Q239" s="80" t="str">
        <f>IF(E239="","",IF(E239&gt;E232,1,IF(E239=E232,0.5,0)))</f>
        <v/>
      </c>
      <c r="R239" s="80" t="str">
        <f>IF(F239="","",IF(F239&gt;F233,1,IF(F239=F233,0.5,0)))</f>
        <v/>
      </c>
      <c r="S239" s="80" t="str">
        <f>IF(G239="","",IF(G239&gt;G234,1,IF(G239=G234,0.5,0)))</f>
        <v/>
      </c>
      <c r="T239" s="80" t="str">
        <f>IF(H239="","",IF(H239&gt;H235,1,IF(H239=H235,0.5,0)))</f>
        <v/>
      </c>
      <c r="U239" s="80" t="str">
        <f>IF(I239="","",IF(I239&gt;I236,1,IF(I239=I236,0.5,0)))</f>
        <v/>
      </c>
      <c r="V239" s="80" t="str">
        <f>IF(J239="","",IF(J239&gt;J237,1,IF(J239=J237,0.5,0)))</f>
        <v/>
      </c>
      <c r="W239" s="80" t="str">
        <f>IF(K239="","",IF(K239&gt;K238,1,IF(K239=K238,0.5,0)))</f>
        <v/>
      </c>
      <c r="X239" s="80" t="str">
        <f>IF(L239="","",IF(L239&gt;L240,1,IF(L239=L240,0.5,0)))</f>
        <v/>
      </c>
      <c r="Y239" s="80" t="str">
        <f>IF(M239="","",IF(M239&gt;M229,1,IF(M239=M229,0.5,0)))</f>
        <v/>
      </c>
    </row>
    <row r="240" spans="1:25" ht="15" customHeight="1" x14ac:dyDescent="0.3">
      <c r="A240" s="1">
        <v>12</v>
      </c>
      <c r="B240" s="83" t="s">
        <v>334</v>
      </c>
      <c r="C240" s="80">
        <f>IF(ISERROR(VLOOKUP($B240,'R11'!$A$48:$C$53,3,FALSE)),IF(VLOOKUP($B240,'R11'!$B$48:$E$53,4,FALSE)="","",VLOOKUP($B240,'R11'!$B$48:$E$53,4,FALSE)),IF(VLOOKUP($B240,'R11'!$A$48:$C$53,3,FALSE)="","",VLOOKUP($B240,'R11'!$A$48:$C$53,3,FALSE)))</f>
        <v>3</v>
      </c>
      <c r="D240" s="80">
        <f>IF(ISERROR(VLOOKUP($B240,'R1'!$A$48:$C$53,3,FALSE)),IF(VLOOKUP($B240,'R1'!$B$48:$E$53,4,FALSE)="","",VLOOKUP($B240,'R1'!$B$48:$E$53,4,FALSE)),IF(VLOOKUP($B240,'R1'!$A$48:$C$53,3,FALSE)="","",VLOOKUP($B240,'R1'!$A$48:$C$53,3,FALSE)))</f>
        <v>1</v>
      </c>
      <c r="E240" s="80">
        <f>IF(ISERROR(VLOOKUP($B240,'R2'!$A$48:$C$53,3,FALSE)),IF(VLOOKUP($B240,'R2'!$B$48:$E$53,4,FALSE)="","",VLOOKUP($B240,'R2'!$B$48:$E$53,4,FALSE)),IF(VLOOKUP($B240,'R2'!$A$48:$C$53,3,FALSE)="","",VLOOKUP($B240,'R2'!$A$48:$C$53,3,FALSE)))</f>
        <v>1</v>
      </c>
      <c r="F240" s="80">
        <f>IF(ISERROR(VLOOKUP($B240,'R3'!$A$48:$C$53,3,FALSE)),IF(VLOOKUP($B240,'R3'!$B$48:$E$53,4,FALSE)="","",VLOOKUP($B240,'R3'!$B$48:$E$53,4,FALSE)),IF(VLOOKUP($B240,'R3'!$A$48:$C$53,3,FALSE)="","",VLOOKUP($B240,'R3'!$A$48:$C$53,3,FALSE)))</f>
        <v>4</v>
      </c>
      <c r="G240" s="80">
        <f>IF(ISERROR(VLOOKUP($B240,'R4'!$A$48:$C$53,3,FALSE)),IF(VLOOKUP($B240,'R4'!$B$48:$E$53,4,FALSE)="","",VLOOKUP($B240,'R4'!$B$48:$E$53,4,FALSE)),IF(VLOOKUP($B240,'R4'!$A$48:$C$53,3,FALSE)="","",VLOOKUP($B240,'R4'!$A$48:$C$53,3,FALSE)))</f>
        <v>0</v>
      </c>
      <c r="H240" s="80">
        <f>IF(ISERROR(VLOOKUP($B240,'R5'!$A$48:$C$53,3,FALSE)),IF(VLOOKUP($B240,'R5'!$B$48:$E$53,4,FALSE)="","",VLOOKUP($B240,'R5'!$B$48:$E$53,4,FALSE)),IF(VLOOKUP($B240,'R5'!$A$48:$C$53,3,FALSE)="","",VLOOKUP($B240,'R5'!$A$48:$C$53,3,FALSE)))</f>
        <v>0</v>
      </c>
      <c r="I240" s="80">
        <f>IF(ISERROR(VLOOKUP($B240,'R6'!$A$48:$C$53,3,FALSE)),IF(VLOOKUP($B240,'R6'!$B$48:$E$53,4,FALSE)="","",VLOOKUP($B240,'R6'!$B$48:$E$53,4,FALSE)),IF(VLOOKUP($B240,'R6'!$A$48:$C$53,3,FALSE)="","",VLOOKUP($B240,'R6'!$A$48:$C$53,3,FALSE)))</f>
        <v>0</v>
      </c>
      <c r="J240" s="80">
        <f>IF(ISERROR(VLOOKUP($B240,'R7'!$A$48:$C$53,3,FALSE)),IF(VLOOKUP($B240,'R7'!$B$48:$E$53,4,FALSE)="","",VLOOKUP($B240,'R7'!$B$48:$E$53,4,FALSE)),IF(VLOOKUP($B240,'R7'!$A$48:$C$53,3,FALSE)="","",VLOOKUP($B240,'R7'!$A$48:$C$53,3,FALSE)))</f>
        <v>2</v>
      </c>
      <c r="K240" s="80">
        <f>IF(ISERROR(VLOOKUP($B240,'R8'!$A$48:$C$53,3,FALSE)),IF(VLOOKUP($B240,'R8'!$B$48:$E$53,4,FALSE)="","",VLOOKUP($B240,'R8'!$B$48:$E$53,4,FALSE)),IF(VLOOKUP($B240,'R8'!$A$48:$C$53,3,FALSE)="","",VLOOKUP($B240,'R8'!$A$48:$C$53,3,FALSE)))</f>
        <v>1</v>
      </c>
      <c r="L240" s="80" t="str">
        <f>IF(ISERROR(VLOOKUP($B240,'R9'!$A$48:$C$53,3,FALSE)),IF(VLOOKUP($B240,'R9'!$B$48:$E$53,4,FALSE)="","",VLOOKUP($B240,'R9'!$B$48:$E$53,4,FALSE)),IF(VLOOKUP($B240,'R9'!$A$48:$C$53,3,FALSE)="","",VLOOKUP($B240,'R9'!$A$48:$C$53,3,FALSE)))</f>
        <v/>
      </c>
      <c r="M240" s="80">
        <f>IF(ISERROR(VLOOKUP($B240,'R10'!$A$48:$C$53,3,FALSE)),IF(VLOOKUP($B240,'R10'!$B$48:$E$53,4,FALSE)="","",VLOOKUP($B240,'R10'!$B$48:$E$53,4,FALSE)),IF(VLOOKUP($B240,'R10'!$A$48:$C$53,3,FALSE)="","",VLOOKUP($B240,'R10'!$A$48:$C$53,3,FALSE)))</f>
        <v>0</v>
      </c>
      <c r="O240" s="80">
        <f>IF(C240="","",IF(C240&gt;C229,1,IF(C240=C229,0.5,0)))</f>
        <v>1</v>
      </c>
      <c r="P240" s="80">
        <f>IF(D240="","",IF(D240&gt;D235,1,IF(D240=D235,0.5,0)))</f>
        <v>0</v>
      </c>
      <c r="Q240" s="80">
        <f>IF(E240="","",IF(E240&gt;E230,1,IF(E240=E230,0.5,0)))</f>
        <v>0</v>
      </c>
      <c r="R240" s="80">
        <f>IF(F240="","",IF(F240&gt;F236,1,IF(F240=F236,0.5,0)))</f>
        <v>1</v>
      </c>
      <c r="S240" s="80">
        <f>IF(G240="","",IF(G240&gt;G231,1,IF(G240=G231,0.5,0)))</f>
        <v>0</v>
      </c>
      <c r="T240" s="80">
        <f>IF(H240="","",IF(H240&gt;H237,1,IF(H240=H237,0.5,0)))</f>
        <v>0</v>
      </c>
      <c r="U240" s="80">
        <f>IF(I240="","",IF(I240&gt;I232,1,IF(I240=I232,0.5,0)))</f>
        <v>0</v>
      </c>
      <c r="V240" s="80">
        <f>IF(J240="","",IF(J240&gt;J238,1,IF(J240=J238,0.5,0)))</f>
        <v>0.5</v>
      </c>
      <c r="W240" s="80">
        <f>IF(K240="","",IF(K240&gt;K233,1,IF(K240=K233,0.5,0)))</f>
        <v>0</v>
      </c>
      <c r="X240" s="80" t="str">
        <f>IF(L240="","",IF(L240&gt;L239,1,IF(L240=L239,0.5,0)))</f>
        <v/>
      </c>
      <c r="Y240" s="80">
        <f>IF(M240="","",IF(M240&gt;M234,1,IF(M240=M234,0.5,0)))</f>
        <v>0</v>
      </c>
    </row>
    <row r="241" spans="1:25" ht="15" customHeight="1" x14ac:dyDescent="0.3">
      <c r="A241" s="1"/>
      <c r="B241" s="88"/>
    </row>
    <row r="242" spans="1:25" ht="15" customHeight="1" x14ac:dyDescent="0.3">
      <c r="A242" s="1"/>
      <c r="B242" s="87" t="s">
        <v>60</v>
      </c>
    </row>
    <row r="243" spans="1:25" ht="15" customHeight="1" x14ac:dyDescent="0.3">
      <c r="A243" s="1"/>
      <c r="B243" s="87"/>
    </row>
    <row r="244" spans="1:25" ht="15" customHeight="1" x14ac:dyDescent="0.3">
      <c r="A244" s="1">
        <v>1</v>
      </c>
      <c r="B244" s="83" t="s">
        <v>133</v>
      </c>
      <c r="C244" s="80" t="str">
        <f>IF(ISERROR(VLOOKUP($B244,'R11'!$G$48:$I$53,3,FALSE)),IF(VLOOKUP($B244,'R11'!$H$48:$K$53,4,FALSE)="","",VLOOKUP($B244,'R11'!$H$48:$K$53,4,FALSE)),IF(VLOOKUP($B244,'R11'!$G$48:$I$53,3,FALSE)="","",VLOOKUP($B244,'R11'!$G$48:$I$53,3,FALSE)))</f>
        <v/>
      </c>
      <c r="D244" s="80">
        <f>IF(ISERROR(VLOOKUP($B244,'R1'!$G$48:$I$53,3,FALSE)),IF(VLOOKUP($B244,'R1'!$H$48:$K$53,4,FALSE)="","",VLOOKUP($B244,'R1'!$H$48:$K$53,4,FALSE)),IF(VLOOKUP($B244,'R1'!$G$48:$I$53,3,FALSE)="","",VLOOKUP($B244,'R1'!$G$48:$I$53,3,FALSE)))</f>
        <v>0</v>
      </c>
      <c r="E244" s="80">
        <f>IF(ISERROR(VLOOKUP($B244,'R2'!$G$48:$I$53,3,FALSE)),IF(VLOOKUP($B244,'R2'!$H$48:$K$53,4,FALSE)="","",VLOOKUP($B244,'R2'!$H$48:$K$53,4,FALSE)),IF(VLOOKUP($B244,'R2'!$G$48:$I$53,3,FALSE)="","",VLOOKUP($B244,'R2'!$G$48:$I$53,3,FALSE)))</f>
        <v>0.5</v>
      </c>
      <c r="F244" s="80">
        <f>IF(ISERROR(VLOOKUP($B244,'R3'!$G$48:$I$53,3,FALSE)),IF(VLOOKUP($B244,'R3'!$H$48:$K$53,4,FALSE)="","",VLOOKUP($B244,'R3'!$H$48:$K$53,4,FALSE)),IF(VLOOKUP($B244,'R3'!$G$48:$I$53,3,FALSE)="","",VLOOKUP($B244,'R3'!$G$48:$I$53,3,FALSE)))</f>
        <v>0</v>
      </c>
      <c r="G244" s="80">
        <f>IF(ISERROR(VLOOKUP($B244,'R4'!$G$48:$I$53,3,FALSE)),IF(VLOOKUP($B244,'R4'!$H$48:$K$53,4,FALSE)="","",VLOOKUP($B244,'R4'!$H$48:$K$53,4,FALSE)),IF(VLOOKUP($B244,'R4'!$G$48:$I$53,3,FALSE)="","",VLOOKUP($B244,'R4'!$G$48:$I$53,3,FALSE)))</f>
        <v>1</v>
      </c>
      <c r="H244" s="80">
        <f>IF(ISERROR(VLOOKUP($B244,'R5'!$G$48:$I$53,3,FALSE)),IF(VLOOKUP($B244,'R5'!$H$48:$K$53,4,FALSE)="","",VLOOKUP($B244,'R5'!$H$48:$K$53,4,FALSE)),IF(VLOOKUP($B244,'R5'!$G$48:$I$53,3,FALSE)="","",VLOOKUP($B244,'R5'!$G$48:$I$53,3,FALSE)))</f>
        <v>2</v>
      </c>
      <c r="I244" s="80">
        <f>IF(ISERROR(VLOOKUP($B244,'R6'!$G$48:$I$53,3,FALSE)),IF(VLOOKUP($B244,'R6'!$H$48:$K$53,4,FALSE)="","",VLOOKUP($B244,'R6'!$H$48:$K$53,4,FALSE)),IF(VLOOKUP($B244,'R6'!$G$48:$I$53,3,FALSE)="","",VLOOKUP($B244,'R6'!$G$48:$I$53,3,FALSE)))</f>
        <v>0</v>
      </c>
      <c r="J244" s="80">
        <f>IF(ISERROR(VLOOKUP($B244,'R7'!$G$48:$I$53,3,FALSE)),IF(VLOOKUP($B244,'R7'!$H$48:$K$53,4,FALSE)="","",VLOOKUP($B244,'R7'!$H$48:$K$53,4,FALSE)),IF(VLOOKUP($B244,'R7'!$G$48:$I$53,3,FALSE)="","",VLOOKUP($B244,'R7'!$G$48:$I$53,3,FALSE)))</f>
        <v>1.5</v>
      </c>
      <c r="K244" s="80">
        <f>IF(ISERROR(VLOOKUP($B244,'R8'!$G$48:$I$53,3,FALSE)),IF(VLOOKUP($B244,'R8'!$H$48:$K$53,4,FALSE)="","",VLOOKUP($B244,'R8'!$H$48:$K$53,4,FALSE)),IF(VLOOKUP($B244,'R8'!$G$48:$I$53,3,FALSE)="","",VLOOKUP($B244,'R8'!$G$48:$I$53,3,FALSE)))</f>
        <v>1.5</v>
      </c>
      <c r="L244" s="80">
        <f>IF(ISERROR(VLOOKUP($B244,'R9'!$G$48:$I$53,3,FALSE)),IF(VLOOKUP($B244,'R9'!$H$48:$K$53,4,FALSE)="","",VLOOKUP($B244,'R9'!$H$48:$K$53,4,FALSE)),IF(VLOOKUP($B244,'R9'!$G$48:$I$53,3,FALSE)="","",VLOOKUP($B244,'R9'!$G$48:$I$53,3,FALSE)))</f>
        <v>1</v>
      </c>
      <c r="M244" s="80">
        <f>IF(ISERROR(VLOOKUP($B244,'R10'!$G$48:$I$53,3,FALSE)),IF(VLOOKUP($B244,'R10'!$H$48:$K$53,4,FALSE)="","",VLOOKUP($B244,'R10'!$H$48:$K$53,4,FALSE)),IF(VLOOKUP($B244,'R10'!$G$48:$I$53,3,FALSE)="","",VLOOKUP($B244,'R10'!$G$48:$I$53,3,FALSE)))</f>
        <v>0</v>
      </c>
      <c r="O244" s="80" t="str">
        <f>IF(C244="","",IF(C244&gt;C255,1,IF(C244=C255,0.5,0)))</f>
        <v/>
      </c>
      <c r="P244" s="80">
        <f>IF(D244="","",IF(D244&gt;D245,1,IF(D244=D245,0.5,0)))</f>
        <v>0</v>
      </c>
      <c r="Q244" s="80">
        <f>IF(E244="","",IF(E244&gt;E246,1,IF(E244=E246,0.5,0)))</f>
        <v>0</v>
      </c>
      <c r="R244" s="80">
        <f>IF(F244="","",IF(F244&gt;F247,1,IF(F244=F247,0.5,0)))</f>
        <v>0</v>
      </c>
      <c r="S244" s="80">
        <f>IF(G244="","",IF(G244&gt;G248,1,IF(G244=G248,0.5,0)))</f>
        <v>0</v>
      </c>
      <c r="T244" s="80">
        <f>IF(H244="","",IF(H244&gt;H249,1,IF(H244=H249,0.5,0)))</f>
        <v>0.5</v>
      </c>
      <c r="U244" s="80">
        <f>IF(I244="","",IF(I244&gt;I250,1,IF(I244=I250,0.5,0)))</f>
        <v>0</v>
      </c>
      <c r="V244" s="80">
        <f>IF(J244="","",IF(J244&gt;J251,1,IF(J244=J251,0.5,0)))</f>
        <v>0</v>
      </c>
      <c r="W244" s="80">
        <f>IF(K244="","",IF(K244&gt;K252,1,IF(K244=K252,0.5,0)))</f>
        <v>0</v>
      </c>
      <c r="X244" s="80">
        <f>IF(L244="","",IF(L244&gt;L253,1,IF(L244=L253,0.5,0)))</f>
        <v>0</v>
      </c>
      <c r="Y244" s="80">
        <f>IF(M244="","",IF(M244&gt;M254,1,IF(M244=M254,0.5,0)))</f>
        <v>0</v>
      </c>
    </row>
    <row r="245" spans="1:25" ht="15" customHeight="1" x14ac:dyDescent="0.3">
      <c r="A245" s="1">
        <v>2</v>
      </c>
      <c r="B245" s="83" t="s">
        <v>335</v>
      </c>
      <c r="C245" s="80">
        <f>IF(ISERROR(VLOOKUP($B245,'R11'!$G$48:$I$53,3,FALSE)),IF(VLOOKUP($B245,'R11'!$H$48:$K$53,4,FALSE)="","",VLOOKUP($B245,'R11'!$H$48:$K$53,4,FALSE)),IF(VLOOKUP($B245,'R11'!$G$48:$I$53,3,FALSE)="","",VLOOKUP($B245,'R11'!$G$48:$I$53,3,FALSE)))</f>
        <v>2.5</v>
      </c>
      <c r="D245" s="80">
        <f>IF(ISERROR(VLOOKUP($B245,'R1'!$G$48:$I$53,3,FALSE)),IF(VLOOKUP($B245,'R1'!$H$48:$K$53,4,FALSE)="","",VLOOKUP($B245,'R1'!$H$48:$K$53,4,FALSE)),IF(VLOOKUP($B245,'R1'!$G$48:$I$53,3,FALSE)="","",VLOOKUP($B245,'R1'!$G$48:$I$53,3,FALSE)))</f>
        <v>4</v>
      </c>
      <c r="E245" s="80" t="str">
        <f>IF(ISERROR(VLOOKUP($B245,'R2'!$G$48:$I$53,3,FALSE)),IF(VLOOKUP($B245,'R2'!$H$48:$K$53,4,FALSE)="","",VLOOKUP($B245,'R2'!$H$48:$K$53,4,FALSE)),IF(VLOOKUP($B245,'R2'!$G$48:$I$53,3,FALSE)="","",VLOOKUP($B245,'R2'!$G$48:$I$53,3,FALSE)))</f>
        <v/>
      </c>
      <c r="F245" s="80">
        <f>IF(ISERROR(VLOOKUP($B245,'R3'!$G$48:$I$53,3,FALSE)),IF(VLOOKUP($B245,'R3'!$H$48:$K$53,4,FALSE)="","",VLOOKUP($B245,'R3'!$H$48:$K$53,4,FALSE)),IF(VLOOKUP($B245,'R3'!$G$48:$I$53,3,FALSE)="","",VLOOKUP($B245,'R3'!$G$48:$I$53,3,FALSE)))</f>
        <v>2.5</v>
      </c>
      <c r="G245" s="80">
        <f>IF(ISERROR(VLOOKUP($B245,'R4'!$G$48:$I$53,3,FALSE)),IF(VLOOKUP($B245,'R4'!$H$48:$K$53,4,FALSE)="","",VLOOKUP($B245,'R4'!$H$48:$K$53,4,FALSE)),IF(VLOOKUP($B245,'R4'!$G$48:$I$53,3,FALSE)="","",VLOOKUP($B245,'R4'!$G$48:$I$53,3,FALSE)))</f>
        <v>1.5</v>
      </c>
      <c r="H245" s="80">
        <f>IF(ISERROR(VLOOKUP($B245,'R5'!$G$48:$I$53,3,FALSE)),IF(VLOOKUP($B245,'R5'!$H$48:$K$53,4,FALSE)="","",VLOOKUP($B245,'R5'!$H$48:$K$53,4,FALSE)),IF(VLOOKUP($B245,'R5'!$G$48:$I$53,3,FALSE)="","",VLOOKUP($B245,'R5'!$G$48:$I$53,3,FALSE)))</f>
        <v>2.5</v>
      </c>
      <c r="I245" s="80">
        <f>IF(ISERROR(VLOOKUP($B245,'R6'!$G$48:$I$53,3,FALSE)),IF(VLOOKUP($B245,'R6'!$H$48:$K$53,4,FALSE)="","",VLOOKUP($B245,'R6'!$H$48:$K$53,4,FALSE)),IF(VLOOKUP($B245,'R6'!$G$48:$I$53,3,FALSE)="","",VLOOKUP($B245,'R6'!$G$48:$I$53,3,FALSE)))</f>
        <v>4</v>
      </c>
      <c r="J245" s="80">
        <f>IF(ISERROR(VLOOKUP($B245,'R7'!$G$48:$I$53,3,FALSE)),IF(VLOOKUP($B245,'R7'!$H$48:$K$53,4,FALSE)="","",VLOOKUP($B245,'R7'!$H$48:$K$53,4,FALSE)),IF(VLOOKUP($B245,'R7'!$G$48:$I$53,3,FALSE)="","",VLOOKUP($B245,'R7'!$G$48:$I$53,3,FALSE)))</f>
        <v>3.5</v>
      </c>
      <c r="K245" s="80">
        <f>IF(ISERROR(VLOOKUP($B245,'R8'!$G$48:$I$53,3,FALSE)),IF(VLOOKUP($B245,'R8'!$H$48:$K$53,4,FALSE)="","",VLOOKUP($B245,'R8'!$H$48:$K$53,4,FALSE)),IF(VLOOKUP($B245,'R8'!$G$48:$I$53,3,FALSE)="","",VLOOKUP($B245,'R8'!$G$48:$I$53,3,FALSE)))</f>
        <v>3.5</v>
      </c>
      <c r="L245" s="80">
        <f>IF(ISERROR(VLOOKUP($B245,'R9'!$G$48:$I$53,3,FALSE)),IF(VLOOKUP($B245,'R9'!$H$48:$K$53,4,FALSE)="","",VLOOKUP($B245,'R9'!$H$48:$K$53,4,FALSE)),IF(VLOOKUP($B245,'R9'!$G$48:$I$53,3,FALSE)="","",VLOOKUP($B245,'R9'!$G$48:$I$53,3,FALSE)))</f>
        <v>4</v>
      </c>
      <c r="M245" s="80">
        <f>IF(ISERROR(VLOOKUP($B245,'R10'!$G$48:$I$53,3,FALSE)),IF(VLOOKUP($B245,'R10'!$H$48:$K$53,4,FALSE)="","",VLOOKUP($B245,'R10'!$H$48:$K$53,4,FALSE)),IF(VLOOKUP($B245,'R10'!$G$48:$I$53,3,FALSE)="","",VLOOKUP($B245,'R10'!$G$48:$I$53,3,FALSE)))</f>
        <v>1</v>
      </c>
      <c r="O245" s="80">
        <f>IF(C245="","",IF(C245&gt;C254,1,IF(C245=C254,0.5,0)))</f>
        <v>1</v>
      </c>
      <c r="P245" s="80">
        <f>IF(D245="","",IF(D245&gt;D244,1,IF(D245=D244,0.5,0)))</f>
        <v>1</v>
      </c>
      <c r="Q245" s="80" t="str">
        <f>IF(E245="","",IF(E245&gt;E255,1,IF(E245=E255,0.5,0)))</f>
        <v/>
      </c>
      <c r="R245" s="80">
        <f>IF(F245="","",IF(F245&gt;F246,1,IF(F245=F246,0.5,0)))</f>
        <v>1</v>
      </c>
      <c r="S245" s="80">
        <f>IF(G245="","",IF(G245&gt;G247,1,IF(G245=G247,0.5,0)))</f>
        <v>0</v>
      </c>
      <c r="T245" s="80">
        <f>IF(H245="","",IF(H245&gt;H248,1,IF(H245=H248,0.5,0)))</f>
        <v>1</v>
      </c>
      <c r="U245" s="80">
        <f>IF(I245="","",IF(I245&gt;I249,1,IF(I245=I249,0.5,0)))</f>
        <v>1</v>
      </c>
      <c r="V245" s="80">
        <f>IF(J245="","",IF(J245&gt;J250,1,IF(J245=J250,0.5,0)))</f>
        <v>1</v>
      </c>
      <c r="W245" s="80">
        <f>IF(K245="","",IF(K245&gt;K251,1,IF(K245=K251,0.5,0)))</f>
        <v>1</v>
      </c>
      <c r="X245" s="80">
        <f>IF(L245="","",IF(L245&gt;L252,1,IF(L245=L252,0.5,0)))</f>
        <v>1</v>
      </c>
      <c r="Y245" s="80">
        <f>IF(M245="","",IF(M245&gt;M253,1,IF(M245=M253,0.5,0)))</f>
        <v>0</v>
      </c>
    </row>
    <row r="246" spans="1:25" ht="15" customHeight="1" x14ac:dyDescent="0.3">
      <c r="A246" s="1">
        <v>3</v>
      </c>
      <c r="B246" s="83" t="s">
        <v>86</v>
      </c>
      <c r="C246" s="80">
        <f>IF(ISERROR(VLOOKUP($B246,'R11'!$G$48:$I$53,3,FALSE)),IF(VLOOKUP($B246,'R11'!$H$48:$K$53,4,FALSE)="","",VLOOKUP($B246,'R11'!$H$48:$K$53,4,FALSE)),IF(VLOOKUP($B246,'R11'!$G$48:$I$53,3,FALSE)="","",VLOOKUP($B246,'R11'!$G$48:$I$53,3,FALSE)))</f>
        <v>1</v>
      </c>
      <c r="D246" s="80">
        <f>IF(ISERROR(VLOOKUP($B246,'R1'!$G$48:$I$53,3,FALSE)),IF(VLOOKUP($B246,'R1'!$H$48:$K$53,4,FALSE)="","",VLOOKUP($B246,'R1'!$H$48:$K$53,4,FALSE)),IF(VLOOKUP($B246,'R1'!$G$48:$I$53,3,FALSE)="","",VLOOKUP($B246,'R1'!$G$48:$I$53,3,FALSE)))</f>
        <v>2</v>
      </c>
      <c r="E246" s="80">
        <f>IF(ISERROR(VLOOKUP($B246,'R2'!$G$48:$I$53,3,FALSE)),IF(VLOOKUP($B246,'R2'!$H$48:$K$53,4,FALSE)="","",VLOOKUP($B246,'R2'!$H$48:$K$53,4,FALSE)),IF(VLOOKUP($B246,'R2'!$G$48:$I$53,3,FALSE)="","",VLOOKUP($B246,'R2'!$G$48:$I$53,3,FALSE)))</f>
        <v>3.5</v>
      </c>
      <c r="F246" s="80">
        <f>IF(ISERROR(VLOOKUP($B246,'R3'!$G$48:$I$53,3,FALSE)),IF(VLOOKUP($B246,'R3'!$H$48:$K$53,4,FALSE)="","",VLOOKUP($B246,'R3'!$H$48:$K$53,4,FALSE)),IF(VLOOKUP($B246,'R3'!$G$48:$I$53,3,FALSE)="","",VLOOKUP($B246,'R3'!$G$48:$I$53,3,FALSE)))</f>
        <v>1.5</v>
      </c>
      <c r="G246" s="80" t="str">
        <f>IF(ISERROR(VLOOKUP($B246,'R4'!$G$48:$I$53,3,FALSE)),IF(VLOOKUP($B246,'R4'!$H$48:$K$53,4,FALSE)="","",VLOOKUP($B246,'R4'!$H$48:$K$53,4,FALSE)),IF(VLOOKUP($B246,'R4'!$G$48:$I$53,3,FALSE)="","",VLOOKUP($B246,'R4'!$G$48:$I$53,3,FALSE)))</f>
        <v/>
      </c>
      <c r="H246" s="80">
        <f>IF(ISERROR(VLOOKUP($B246,'R5'!$G$48:$I$53,3,FALSE)),IF(VLOOKUP($B246,'R5'!$H$48:$K$53,4,FALSE)="","",VLOOKUP($B246,'R5'!$H$48:$K$53,4,FALSE)),IF(VLOOKUP($B246,'R5'!$G$48:$I$53,3,FALSE)="","",VLOOKUP($B246,'R5'!$G$48:$I$53,3,FALSE)))</f>
        <v>0.5</v>
      </c>
      <c r="I246" s="80">
        <f>IF(ISERROR(VLOOKUP($B246,'R6'!$G$48:$I$53,3,FALSE)),IF(VLOOKUP($B246,'R6'!$H$48:$K$53,4,FALSE)="","",VLOOKUP($B246,'R6'!$H$48:$K$53,4,FALSE)),IF(VLOOKUP($B246,'R6'!$G$48:$I$53,3,FALSE)="","",VLOOKUP($B246,'R6'!$G$48:$I$53,3,FALSE)))</f>
        <v>1.5</v>
      </c>
      <c r="J246" s="80">
        <f>IF(ISERROR(VLOOKUP($B246,'R7'!$G$48:$I$53,3,FALSE)),IF(VLOOKUP($B246,'R7'!$H$48:$K$53,4,FALSE)="","",VLOOKUP($B246,'R7'!$H$48:$K$53,4,FALSE)),IF(VLOOKUP($B246,'R7'!$G$48:$I$53,3,FALSE)="","",VLOOKUP($B246,'R7'!$G$48:$I$53,3,FALSE)))</f>
        <v>3</v>
      </c>
      <c r="K246" s="80">
        <f>IF(ISERROR(VLOOKUP($B246,'R8'!$G$48:$I$53,3,FALSE)),IF(VLOOKUP($B246,'R8'!$H$48:$K$53,4,FALSE)="","",VLOOKUP($B246,'R8'!$H$48:$K$53,4,FALSE)),IF(VLOOKUP($B246,'R8'!$G$48:$I$53,3,FALSE)="","",VLOOKUP($B246,'R8'!$G$48:$I$53,3,FALSE)))</f>
        <v>3</v>
      </c>
      <c r="L246" s="80">
        <f>IF(ISERROR(VLOOKUP($B246,'R9'!$G$48:$I$53,3,FALSE)),IF(VLOOKUP($B246,'R9'!$H$48:$K$53,4,FALSE)="","",VLOOKUP($B246,'R9'!$H$48:$K$53,4,FALSE)),IF(VLOOKUP($B246,'R9'!$G$48:$I$53,3,FALSE)="","",VLOOKUP($B246,'R9'!$G$48:$I$53,3,FALSE)))</f>
        <v>1</v>
      </c>
      <c r="M246" s="80">
        <f>IF(ISERROR(VLOOKUP($B246,'R10'!$G$48:$I$53,3,FALSE)),IF(VLOOKUP($B246,'R10'!$H$48:$K$53,4,FALSE)="","",VLOOKUP($B246,'R10'!$H$48:$K$53,4,FALSE)),IF(VLOOKUP($B246,'R10'!$G$48:$I$53,3,FALSE)="","",VLOOKUP($B246,'R10'!$G$48:$I$53,3,FALSE)))</f>
        <v>3</v>
      </c>
      <c r="O246" s="80">
        <f>IF(C246="","",IF(C246&gt;C253,1,IF(C246=C253,0.5,0)))</f>
        <v>0</v>
      </c>
      <c r="P246" s="80">
        <f>IF(D246="","",IF(D246&gt;D254,1,IF(D246=D254,0.5,0)))</f>
        <v>0.5</v>
      </c>
      <c r="Q246" s="80">
        <f>IF(E246="","",IF(E246&gt;E244,1,IF(E246=E244,0.5,0)))</f>
        <v>1</v>
      </c>
      <c r="R246" s="80">
        <f>IF(F246="","",IF(F246&gt;F245,1,IF(F246=F245,0.5,0)))</f>
        <v>0</v>
      </c>
      <c r="S246" s="80" t="str">
        <f>IF(G246="","",IF(G246&gt;G255,1,IF(G246=G255,0.5,0)))</f>
        <v/>
      </c>
      <c r="T246" s="80">
        <f>IF(H246="","",IF(H246&gt;H247,1,IF(H246=H247,0.5,0)))</f>
        <v>0</v>
      </c>
      <c r="U246" s="80">
        <f>IF(I246="","",IF(I246&gt;I248,1,IF(I246=I248,0.5,0)))</f>
        <v>0</v>
      </c>
      <c r="V246" s="80">
        <f>IF(J246="","",IF(J246&gt;J249,1,IF(J246=J249,0.5,0)))</f>
        <v>1</v>
      </c>
      <c r="W246" s="80">
        <f>IF(K246="","",IF(K246&gt;K250,1,IF(K246=K250,0.5,0)))</f>
        <v>1</v>
      </c>
      <c r="X246" s="80">
        <f>IF(L246="","",IF(L246&gt;L251,1,IF(L246=L251,0.5,0)))</f>
        <v>0</v>
      </c>
      <c r="Y246" s="80">
        <f>IF(M246="","",IF(M246&gt;M252,1,IF(M246=M252,0.5,0)))</f>
        <v>1</v>
      </c>
    </row>
    <row r="247" spans="1:25" ht="15" customHeight="1" x14ac:dyDescent="0.3">
      <c r="A247" s="1">
        <v>4</v>
      </c>
      <c r="B247" s="83" t="s">
        <v>336</v>
      </c>
      <c r="C247" s="80">
        <f>IF(ISERROR(VLOOKUP($B247,'R11'!$G$48:$I$53,3,FALSE)),IF(VLOOKUP($B247,'R11'!$H$48:$K$53,4,FALSE)="","",VLOOKUP($B247,'R11'!$H$48:$K$53,4,FALSE)),IF(VLOOKUP($B247,'R11'!$G$48:$I$53,3,FALSE)="","",VLOOKUP($B247,'R11'!$G$48:$I$53,3,FALSE)))</f>
        <v>2.5</v>
      </c>
      <c r="D247" s="80">
        <f>IF(ISERROR(VLOOKUP($B247,'R1'!$G$48:$I$53,3,FALSE)),IF(VLOOKUP($B247,'R1'!$H$48:$K$53,4,FALSE)="","",VLOOKUP($B247,'R1'!$H$48:$K$53,4,FALSE)),IF(VLOOKUP($B247,'R1'!$G$48:$I$53,3,FALSE)="","",VLOOKUP($B247,'R1'!$G$48:$I$53,3,FALSE)))</f>
        <v>1</v>
      </c>
      <c r="E247" s="80">
        <f>IF(ISERROR(VLOOKUP($B247,'R2'!$G$48:$I$53,3,FALSE)),IF(VLOOKUP($B247,'R2'!$H$48:$K$53,4,FALSE)="","",VLOOKUP($B247,'R2'!$H$48:$K$53,4,FALSE)),IF(VLOOKUP($B247,'R2'!$G$48:$I$53,3,FALSE)="","",VLOOKUP($B247,'R2'!$G$48:$I$53,3,FALSE)))</f>
        <v>3.5</v>
      </c>
      <c r="F247" s="80">
        <f>IF(ISERROR(VLOOKUP($B247,'R3'!$G$48:$I$53,3,FALSE)),IF(VLOOKUP($B247,'R3'!$H$48:$K$53,4,FALSE)="","",VLOOKUP($B247,'R3'!$H$48:$K$53,4,FALSE)),IF(VLOOKUP($B247,'R3'!$G$48:$I$53,3,FALSE)="","",VLOOKUP($B247,'R3'!$G$48:$I$53,3,FALSE)))</f>
        <v>4</v>
      </c>
      <c r="G247" s="80">
        <f>IF(ISERROR(VLOOKUP($B247,'R4'!$G$48:$I$53,3,FALSE)),IF(VLOOKUP($B247,'R4'!$H$48:$K$53,4,FALSE)="","",VLOOKUP($B247,'R4'!$H$48:$K$53,4,FALSE)),IF(VLOOKUP($B247,'R4'!$G$48:$I$53,3,FALSE)="","",VLOOKUP($B247,'R4'!$G$48:$I$53,3,FALSE)))</f>
        <v>2.5</v>
      </c>
      <c r="H247" s="80">
        <f>IF(ISERROR(VLOOKUP($B247,'R5'!$G$48:$I$53,3,FALSE)),IF(VLOOKUP($B247,'R5'!$H$48:$K$53,4,FALSE)="","",VLOOKUP($B247,'R5'!$H$48:$K$53,4,FALSE)),IF(VLOOKUP($B247,'R5'!$G$48:$I$53,3,FALSE)="","",VLOOKUP($B247,'R5'!$G$48:$I$53,3,FALSE)))</f>
        <v>3.5</v>
      </c>
      <c r="I247" s="80" t="str">
        <f>IF(ISERROR(VLOOKUP($B247,'R6'!$G$48:$I$53,3,FALSE)),IF(VLOOKUP($B247,'R6'!$H$48:$K$53,4,FALSE)="","",VLOOKUP($B247,'R6'!$H$48:$K$53,4,FALSE)),IF(VLOOKUP($B247,'R6'!$G$48:$I$53,3,FALSE)="","",VLOOKUP($B247,'R6'!$G$48:$I$53,3,FALSE)))</f>
        <v/>
      </c>
      <c r="J247" s="80">
        <f>IF(ISERROR(VLOOKUP($B247,'R7'!$G$48:$I$53,3,FALSE)),IF(VLOOKUP($B247,'R7'!$H$48:$K$53,4,FALSE)="","",VLOOKUP($B247,'R7'!$H$48:$K$53,4,FALSE)),IF(VLOOKUP($B247,'R7'!$G$48:$I$53,3,FALSE)="","",VLOOKUP($B247,'R7'!$G$48:$I$53,3,FALSE)))</f>
        <v>2.5</v>
      </c>
      <c r="K247" s="80">
        <f>IF(ISERROR(VLOOKUP($B247,'R8'!$G$48:$I$53,3,FALSE)),IF(VLOOKUP($B247,'R8'!$H$48:$K$53,4,FALSE)="","",VLOOKUP($B247,'R8'!$H$48:$K$53,4,FALSE)),IF(VLOOKUP($B247,'R8'!$G$48:$I$53,3,FALSE)="","",VLOOKUP($B247,'R8'!$G$48:$I$53,3,FALSE)))</f>
        <v>1.5</v>
      </c>
      <c r="L247" s="80">
        <f>IF(ISERROR(VLOOKUP($B247,'R9'!$G$48:$I$53,3,FALSE)),IF(VLOOKUP($B247,'R9'!$H$48:$K$53,4,FALSE)="","",VLOOKUP($B247,'R9'!$H$48:$K$53,4,FALSE)),IF(VLOOKUP($B247,'R9'!$G$48:$I$53,3,FALSE)="","",VLOOKUP($B247,'R9'!$G$48:$I$53,3,FALSE)))</f>
        <v>3.5</v>
      </c>
      <c r="M247" s="80">
        <f>IF(ISERROR(VLOOKUP($B247,'R10'!$G$48:$I$53,3,FALSE)),IF(VLOOKUP($B247,'R10'!$H$48:$K$53,4,FALSE)="","",VLOOKUP($B247,'R10'!$H$48:$K$53,4,FALSE)),IF(VLOOKUP($B247,'R10'!$G$48:$I$53,3,FALSE)="","",VLOOKUP($B247,'R10'!$G$48:$I$53,3,FALSE)))</f>
        <v>3</v>
      </c>
      <c r="O247" s="80">
        <f>IF(C247="","",IF(C247&gt;C252,1,IF(C247=C252,0.5,0)))</f>
        <v>1</v>
      </c>
      <c r="P247" s="80">
        <f>IF(D247="","",IF(D247&gt;D253,1,IF(D247=D253,0.5,0)))</f>
        <v>0</v>
      </c>
      <c r="Q247" s="80">
        <f>IF(E247="","",IF(E247&gt;E254,1,IF(E247=E254,0.5,0)))</f>
        <v>1</v>
      </c>
      <c r="R247" s="80">
        <f>IF(F247="","",IF(F247&gt;F244,1,IF(F247=F244,0.5,0)))</f>
        <v>1</v>
      </c>
      <c r="S247" s="80">
        <f>IF(G247="","",IF(G247&gt;G245,1,IF(G247=G245,0.5,0)))</f>
        <v>1</v>
      </c>
      <c r="T247" s="80">
        <f>IF(H247="","",IF(H247&gt;H246,1,IF(H247=H246,0.5,0)))</f>
        <v>1</v>
      </c>
      <c r="U247" s="80" t="str">
        <f>IF(I247="","",IF(I247&gt;I255,1,IF(I247=I255,0.5,0)))</f>
        <v/>
      </c>
      <c r="V247" s="80">
        <f>IF(J247="","",IF(J247&gt;J248,1,IF(J247=J248,0.5,0)))</f>
        <v>1</v>
      </c>
      <c r="W247" s="80">
        <f>IF(K247="","",IF(K247&gt;K249,1,IF(K247=K249,0.5,0)))</f>
        <v>0</v>
      </c>
      <c r="X247" s="80">
        <f>IF(L247="","",IF(L247&gt;L250,1,IF(L247=L250,0.5,0)))</f>
        <v>1</v>
      </c>
      <c r="Y247" s="80">
        <f>IF(M247="","",IF(M247&gt;M251,1,IF(M247=M251,0.5,0)))</f>
        <v>1</v>
      </c>
    </row>
    <row r="248" spans="1:25" ht="15" customHeight="1" x14ac:dyDescent="0.3">
      <c r="A248" s="1">
        <v>5</v>
      </c>
      <c r="B248" s="92" t="s">
        <v>337</v>
      </c>
      <c r="C248" s="80">
        <f>IF(ISERROR(VLOOKUP($B248,'R11'!$G$48:$I$53,3,FALSE)),IF(VLOOKUP($B248,'R11'!$H$48:$K$53,4,FALSE)="","",VLOOKUP($B248,'R11'!$H$48:$K$53,4,FALSE)),IF(VLOOKUP($B248,'R11'!$G$48:$I$53,3,FALSE)="","",VLOOKUP($B248,'R11'!$G$48:$I$53,3,FALSE)))</f>
        <v>3</v>
      </c>
      <c r="D248" s="80">
        <f>IF(ISERROR(VLOOKUP($B248,'R1'!$G$48:$I$53,3,FALSE)),IF(VLOOKUP($B248,'R1'!$H$48:$K$53,4,FALSE)="","",VLOOKUP($B248,'R1'!$H$48:$K$53,4,FALSE)),IF(VLOOKUP($B248,'R1'!$G$48:$I$53,3,FALSE)="","",VLOOKUP($B248,'R1'!$G$48:$I$53,3,FALSE)))</f>
        <v>2.5</v>
      </c>
      <c r="E248" s="80">
        <f>IF(ISERROR(VLOOKUP($B248,'R2'!$G$48:$I$53,3,FALSE)),IF(VLOOKUP($B248,'R2'!$H$48:$K$53,4,FALSE)="","",VLOOKUP($B248,'R2'!$H$48:$K$53,4,FALSE)),IF(VLOOKUP($B248,'R2'!$G$48:$I$53,3,FALSE)="","",VLOOKUP($B248,'R2'!$G$48:$I$53,3,FALSE)))</f>
        <v>1</v>
      </c>
      <c r="F248" s="80">
        <f>IF(ISERROR(VLOOKUP($B248,'R3'!$G$48:$I$53,3,FALSE)),IF(VLOOKUP($B248,'R3'!$H$48:$K$53,4,FALSE)="","",VLOOKUP($B248,'R3'!$H$48:$K$53,4,FALSE)),IF(VLOOKUP($B248,'R3'!$G$48:$I$53,3,FALSE)="","",VLOOKUP($B248,'R3'!$G$48:$I$53,3,FALSE)))</f>
        <v>4</v>
      </c>
      <c r="G248" s="80">
        <f>IF(ISERROR(VLOOKUP($B248,'R4'!$G$48:$I$53,3,FALSE)),IF(VLOOKUP($B248,'R4'!$H$48:$K$53,4,FALSE)="","",VLOOKUP($B248,'R4'!$H$48:$K$53,4,FALSE)),IF(VLOOKUP($B248,'R4'!$G$48:$I$53,3,FALSE)="","",VLOOKUP($B248,'R4'!$G$48:$I$53,3,FALSE)))</f>
        <v>3</v>
      </c>
      <c r="H248" s="80">
        <f>IF(ISERROR(VLOOKUP($B248,'R5'!$G$48:$I$53,3,FALSE)),IF(VLOOKUP($B248,'R5'!$H$48:$K$53,4,FALSE)="","",VLOOKUP($B248,'R5'!$H$48:$K$53,4,FALSE)),IF(VLOOKUP($B248,'R5'!$G$48:$I$53,3,FALSE)="","",VLOOKUP($B248,'R5'!$G$48:$I$53,3,FALSE)))</f>
        <v>1.5</v>
      </c>
      <c r="I248" s="80">
        <f>IF(ISERROR(VLOOKUP($B248,'R6'!$G$48:$I$53,3,FALSE)),IF(VLOOKUP($B248,'R6'!$H$48:$K$53,4,FALSE)="","",VLOOKUP($B248,'R6'!$H$48:$K$53,4,FALSE)),IF(VLOOKUP($B248,'R6'!$G$48:$I$53,3,FALSE)="","",VLOOKUP($B248,'R6'!$G$48:$I$53,3,FALSE)))</f>
        <v>2.5</v>
      </c>
      <c r="J248" s="80">
        <f>IF(ISERROR(VLOOKUP($B248,'R7'!$G$48:$I$53,3,FALSE)),IF(VLOOKUP($B248,'R7'!$H$48:$K$53,4,FALSE)="","",VLOOKUP($B248,'R7'!$H$48:$K$53,4,FALSE)),IF(VLOOKUP($B248,'R7'!$G$48:$I$53,3,FALSE)="","",VLOOKUP($B248,'R7'!$G$48:$I$53,3,FALSE)))</f>
        <v>1.5</v>
      </c>
      <c r="K248" s="80" t="str">
        <f>IF(ISERROR(VLOOKUP($B248,'R8'!$G$48:$I$53,3,FALSE)),IF(VLOOKUP($B248,'R8'!$H$48:$K$53,4,FALSE)="","",VLOOKUP($B248,'R8'!$H$48:$K$53,4,FALSE)),IF(VLOOKUP($B248,'R8'!$G$48:$I$53,3,FALSE)="","",VLOOKUP($B248,'R8'!$G$48:$I$53,3,FALSE)))</f>
        <v/>
      </c>
      <c r="L248" s="80">
        <f>IF(ISERROR(VLOOKUP($B248,'R9'!$G$48:$I$53,3,FALSE)),IF(VLOOKUP($B248,'R9'!$H$48:$K$53,4,FALSE)="","",VLOOKUP($B248,'R9'!$H$48:$K$53,4,FALSE)),IF(VLOOKUP($B248,'R9'!$G$48:$I$53,3,FALSE)="","",VLOOKUP($B248,'R9'!$G$48:$I$53,3,FALSE)))</f>
        <v>3</v>
      </c>
      <c r="M248" s="80">
        <f>IF(ISERROR(VLOOKUP($B248,'R10'!$G$48:$I$53,3,FALSE)),IF(VLOOKUP($B248,'R10'!$H$48:$K$53,4,FALSE)="","",VLOOKUP($B248,'R10'!$H$48:$K$53,4,FALSE)),IF(VLOOKUP($B248,'R10'!$G$48:$I$53,3,FALSE)="","",VLOOKUP($B248,'R10'!$G$48:$I$53,3,FALSE)))</f>
        <v>1.5</v>
      </c>
      <c r="O248" s="80">
        <f>IF(C248="","",IF(C248&gt;C251,1,IF(C248=C251,0.5,0)))</f>
        <v>1</v>
      </c>
      <c r="P248" s="80">
        <f>IF(D248="","",IF(D248&gt;D252,1,IF(D248=D252,0.5,0)))</f>
        <v>1</v>
      </c>
      <c r="Q248" s="80">
        <f>IF(E248="","",IF(E248&gt;E253,1,IF(E248=E253,0.5,0)))</f>
        <v>0</v>
      </c>
      <c r="R248" s="80">
        <f>IF(F248="","",IF(F248&gt;F254,1,IF(F248=F254,0.5,0)))</f>
        <v>1</v>
      </c>
      <c r="S248" s="80">
        <f>IF(G248="","",IF(G248&gt;G244,1,IF(G248=G244,0.5,0)))</f>
        <v>1</v>
      </c>
      <c r="T248" s="80">
        <f>IF(H248="","",IF(H248&gt;H245,1,IF(H248=H245,0.5,0)))</f>
        <v>0</v>
      </c>
      <c r="U248" s="80">
        <f>IF(I248="","",IF(I248&gt;I246,1,IF(I248=I246,0.5,0)))</f>
        <v>1</v>
      </c>
      <c r="V248" s="80">
        <f>IF(J248="","",IF(J248&gt;J247,1,IF(J248=J247,0.5,0)))</f>
        <v>0</v>
      </c>
      <c r="W248" s="80" t="str">
        <f>IF(K248="","",IF(K248&gt;K255,1,IF(K248=K255,0.5,0)))</f>
        <v/>
      </c>
      <c r="X248" s="80">
        <f>IF(L248="","",IF(L248&gt;L249,1,IF(L248=L249,0.5,0)))</f>
        <v>1</v>
      </c>
      <c r="Y248" s="80">
        <f>IF(M248="","",IF(M248&gt;M250,1,IF(M248=M250,0.5,0)))</f>
        <v>0</v>
      </c>
    </row>
    <row r="249" spans="1:25" ht="15" customHeight="1" x14ac:dyDescent="0.3">
      <c r="A249" s="1">
        <v>6</v>
      </c>
      <c r="B249" s="92" t="s">
        <v>338</v>
      </c>
      <c r="C249" s="80">
        <f>IF(ISERROR(VLOOKUP($B249,'R11'!$G$48:$I$53,3,FALSE)),IF(VLOOKUP($B249,'R11'!$H$48:$K$53,4,FALSE)="","",VLOOKUP($B249,'R11'!$H$48:$K$53,4,FALSE)),IF(VLOOKUP($B249,'R11'!$G$48:$I$53,3,FALSE)="","",VLOOKUP($B249,'R11'!$G$48:$I$53,3,FALSE)))</f>
        <v>3.5</v>
      </c>
      <c r="D249" s="80">
        <f>IF(ISERROR(VLOOKUP($B249,'R1'!$G$48:$I$53,3,FALSE)),IF(VLOOKUP($B249,'R1'!$H$48:$K$53,4,FALSE)="","",VLOOKUP($B249,'R1'!$H$48:$K$53,4,FALSE)),IF(VLOOKUP($B249,'R1'!$G$48:$I$53,3,FALSE)="","",VLOOKUP($B249,'R1'!$G$48:$I$53,3,FALSE)))</f>
        <v>3</v>
      </c>
      <c r="E249" s="80">
        <f>IF(ISERROR(VLOOKUP($B249,'R2'!$G$48:$I$53,3,FALSE)),IF(VLOOKUP($B249,'R2'!$H$48:$K$53,4,FALSE)="","",VLOOKUP($B249,'R2'!$H$48:$K$53,4,FALSE)),IF(VLOOKUP($B249,'R2'!$G$48:$I$53,3,FALSE)="","",VLOOKUP($B249,'R2'!$G$48:$I$53,3,FALSE)))</f>
        <v>2.5</v>
      </c>
      <c r="F249" s="80">
        <f>IF(ISERROR(VLOOKUP($B249,'R3'!$G$48:$I$53,3,FALSE)),IF(VLOOKUP($B249,'R3'!$H$48:$K$53,4,FALSE)="","",VLOOKUP($B249,'R3'!$H$48:$K$53,4,FALSE)),IF(VLOOKUP($B249,'R3'!$G$48:$I$53,3,FALSE)="","",VLOOKUP($B249,'R3'!$G$48:$I$53,3,FALSE)))</f>
        <v>1</v>
      </c>
      <c r="G249" s="80">
        <f>IF(ISERROR(VLOOKUP($B249,'R4'!$G$48:$I$53,3,FALSE)),IF(VLOOKUP($B249,'R4'!$H$48:$K$53,4,FALSE)="","",VLOOKUP($B249,'R4'!$H$48:$K$53,4,FALSE)),IF(VLOOKUP($B249,'R4'!$G$48:$I$53,3,FALSE)="","",VLOOKUP($B249,'R4'!$G$48:$I$53,3,FALSE)))</f>
        <v>2</v>
      </c>
      <c r="H249" s="80">
        <f>IF(ISERROR(VLOOKUP($B249,'R5'!$G$48:$I$53,3,FALSE)),IF(VLOOKUP($B249,'R5'!$H$48:$K$53,4,FALSE)="","",VLOOKUP($B249,'R5'!$H$48:$K$53,4,FALSE)),IF(VLOOKUP($B249,'R5'!$G$48:$I$53,3,FALSE)="","",VLOOKUP($B249,'R5'!$G$48:$I$53,3,FALSE)))</f>
        <v>2</v>
      </c>
      <c r="I249" s="80">
        <f>IF(ISERROR(VLOOKUP($B249,'R6'!$G$48:$I$53,3,FALSE)),IF(VLOOKUP($B249,'R6'!$H$48:$K$53,4,FALSE)="","",VLOOKUP($B249,'R6'!$H$48:$K$53,4,FALSE)),IF(VLOOKUP($B249,'R6'!$G$48:$I$53,3,FALSE)="","",VLOOKUP($B249,'R6'!$G$48:$I$53,3,FALSE)))</f>
        <v>0</v>
      </c>
      <c r="J249" s="80">
        <f>IF(ISERROR(VLOOKUP($B249,'R7'!$G$48:$I$53,3,FALSE)),IF(VLOOKUP($B249,'R7'!$H$48:$K$53,4,FALSE)="","",VLOOKUP($B249,'R7'!$H$48:$K$53,4,FALSE)),IF(VLOOKUP($B249,'R7'!$G$48:$I$53,3,FALSE)="","",VLOOKUP($B249,'R7'!$G$48:$I$53,3,FALSE)))</f>
        <v>1</v>
      </c>
      <c r="K249" s="80">
        <f>IF(ISERROR(VLOOKUP($B249,'R8'!$G$48:$I$53,3,FALSE)),IF(VLOOKUP($B249,'R8'!$H$48:$K$53,4,FALSE)="","",VLOOKUP($B249,'R8'!$H$48:$K$53,4,FALSE)),IF(VLOOKUP($B249,'R8'!$G$48:$I$53,3,FALSE)="","",VLOOKUP($B249,'R8'!$G$48:$I$53,3,FALSE)))</f>
        <v>2.5</v>
      </c>
      <c r="L249" s="80">
        <f>IF(ISERROR(VLOOKUP($B249,'R9'!$G$48:$I$53,3,FALSE)),IF(VLOOKUP($B249,'R9'!$H$48:$K$53,4,FALSE)="","",VLOOKUP($B249,'R9'!$H$48:$K$53,4,FALSE)),IF(VLOOKUP($B249,'R9'!$G$48:$I$53,3,FALSE)="","",VLOOKUP($B249,'R9'!$G$48:$I$53,3,FALSE)))</f>
        <v>1</v>
      </c>
      <c r="M249" s="80" t="str">
        <f>IF(ISERROR(VLOOKUP($B249,'R10'!$G$48:$I$53,3,FALSE)),IF(VLOOKUP($B249,'R10'!$H$48:$K$53,4,FALSE)="","",VLOOKUP($B249,'R10'!$H$48:$K$53,4,FALSE)),IF(VLOOKUP($B249,'R10'!$G$48:$I$53,3,FALSE)="","",VLOOKUP($B249,'R10'!$G$48:$I$53,3,FALSE)))</f>
        <v/>
      </c>
      <c r="O249" s="80">
        <f>IF(C249="","",IF(C249&gt;C250,1,IF(C249=C250,0.5,0)))</f>
        <v>1</v>
      </c>
      <c r="P249" s="80">
        <f>IF(D249="","",IF(D249&gt;D251,1,IF(D249=D251,0.5,0)))</f>
        <v>1</v>
      </c>
      <c r="Q249" s="80">
        <f>IF(E249="","",IF(E249&gt;E252,1,IF(E249=E252,0.5,0)))</f>
        <v>1</v>
      </c>
      <c r="R249" s="80">
        <f>IF(F249="","",IF(F249&gt;F253,1,IF(F249=F253,0.5,0)))</f>
        <v>0</v>
      </c>
      <c r="S249" s="80">
        <f>IF(G249="","",IF(G249&gt;G254,1,IF(G249=G254,0.5,0)))</f>
        <v>0.5</v>
      </c>
      <c r="T249" s="80">
        <f>IF(H249="","",IF(H249&gt;H244,1,IF(H249=H244,0.5,0)))</f>
        <v>0.5</v>
      </c>
      <c r="U249" s="80">
        <f>IF(I249="","",IF(I249&gt;I245,1,IF(I249=I245,0.5,0)))</f>
        <v>0</v>
      </c>
      <c r="V249" s="80">
        <f>IF(J249="","",IF(J249&gt;J246,1,IF(J249=J246,0.5,0)))</f>
        <v>0</v>
      </c>
      <c r="W249" s="80">
        <f>IF(K249="","",IF(K249&gt;K247,1,IF(K249=K247,0.5,0)))</f>
        <v>1</v>
      </c>
      <c r="X249" s="80">
        <f>IF(L249="","",IF(L249&gt;L248,1,IF(L249=L248,0.5,0)))</f>
        <v>0</v>
      </c>
      <c r="Y249" s="80" t="str">
        <f>IF(M249="","",IF(M249&gt;M255,1,IF(M249=M255,0.5,0)))</f>
        <v/>
      </c>
    </row>
    <row r="250" spans="1:25" ht="15" customHeight="1" x14ac:dyDescent="0.3">
      <c r="A250" s="1">
        <v>7</v>
      </c>
      <c r="B250" s="92" t="s">
        <v>339</v>
      </c>
      <c r="C250" s="80">
        <f>IF(ISERROR(VLOOKUP($B250,'R11'!$G$48:$I$53,3,FALSE)),IF(VLOOKUP($B250,'R11'!$H$48:$K$53,4,FALSE)="","",VLOOKUP($B250,'R11'!$H$48:$K$53,4,FALSE)),IF(VLOOKUP($B250,'R11'!$G$48:$I$53,3,FALSE)="","",VLOOKUP($B250,'R11'!$G$48:$I$53,3,FALSE)))</f>
        <v>0.5</v>
      </c>
      <c r="D250" s="80" t="str">
        <f>IF(ISERROR(VLOOKUP($B250,'R1'!$G$48:$I$53,3,FALSE)),IF(VLOOKUP($B250,'R1'!$H$48:$K$53,4,FALSE)="","",VLOOKUP($B250,'R1'!$H$48:$K$53,4,FALSE)),IF(VLOOKUP($B250,'R1'!$G$48:$I$53,3,FALSE)="","",VLOOKUP($B250,'R1'!$G$48:$I$53,3,FALSE)))</f>
        <v/>
      </c>
      <c r="E250" s="80">
        <f>IF(ISERROR(VLOOKUP($B250,'R2'!$G$48:$I$53,3,FALSE)),IF(VLOOKUP($B250,'R2'!$H$48:$K$53,4,FALSE)="","",VLOOKUP($B250,'R2'!$H$48:$K$53,4,FALSE)),IF(VLOOKUP($B250,'R2'!$G$48:$I$53,3,FALSE)="","",VLOOKUP($B250,'R2'!$G$48:$I$53,3,FALSE)))</f>
        <v>3</v>
      </c>
      <c r="F250" s="80">
        <f>IF(ISERROR(VLOOKUP($B250,'R3'!$G$48:$I$53,3,FALSE)),IF(VLOOKUP($B250,'R3'!$H$48:$K$53,4,FALSE)="","",VLOOKUP($B250,'R3'!$H$48:$K$53,4,FALSE)),IF(VLOOKUP($B250,'R3'!$G$48:$I$53,3,FALSE)="","",VLOOKUP($B250,'R3'!$G$48:$I$53,3,FALSE)))</f>
        <v>1.5</v>
      </c>
      <c r="G250" s="80">
        <f>IF(ISERROR(VLOOKUP($B250,'R4'!$G$48:$I$53,3,FALSE)),IF(VLOOKUP($B250,'R4'!$H$48:$K$53,4,FALSE)="","",VLOOKUP($B250,'R4'!$H$48:$K$53,4,FALSE)),IF(VLOOKUP($B250,'R4'!$G$48:$I$53,3,FALSE)="","",VLOOKUP($B250,'R4'!$G$48:$I$53,3,FALSE)))</f>
        <v>0</v>
      </c>
      <c r="H250" s="80">
        <f>IF(ISERROR(VLOOKUP($B250,'R5'!$G$48:$I$53,3,FALSE)),IF(VLOOKUP($B250,'R5'!$H$48:$K$53,4,FALSE)="","",VLOOKUP($B250,'R5'!$H$48:$K$53,4,FALSE)),IF(VLOOKUP($B250,'R5'!$G$48:$I$53,3,FALSE)="","",VLOOKUP($B250,'R5'!$G$48:$I$53,3,FALSE)))</f>
        <v>3.5</v>
      </c>
      <c r="I250" s="80">
        <f>IF(ISERROR(VLOOKUP($B250,'R6'!$G$48:$I$53,3,FALSE)),IF(VLOOKUP($B250,'R6'!$H$48:$K$53,4,FALSE)="","",VLOOKUP($B250,'R6'!$H$48:$K$53,4,FALSE)),IF(VLOOKUP($B250,'R6'!$G$48:$I$53,3,FALSE)="","",VLOOKUP($B250,'R6'!$G$48:$I$53,3,FALSE)))</f>
        <v>4</v>
      </c>
      <c r="J250" s="80">
        <f>IF(ISERROR(VLOOKUP($B250,'R7'!$G$48:$I$53,3,FALSE)),IF(VLOOKUP($B250,'R7'!$H$48:$K$53,4,FALSE)="","",VLOOKUP($B250,'R7'!$H$48:$K$53,4,FALSE)),IF(VLOOKUP($B250,'R7'!$G$48:$I$53,3,FALSE)="","",VLOOKUP($B250,'R7'!$G$48:$I$53,3,FALSE)))</f>
        <v>0.5</v>
      </c>
      <c r="K250" s="80">
        <f>IF(ISERROR(VLOOKUP($B250,'R8'!$G$48:$I$53,3,FALSE)),IF(VLOOKUP($B250,'R8'!$H$48:$K$53,4,FALSE)="","",VLOOKUP($B250,'R8'!$H$48:$K$53,4,FALSE)),IF(VLOOKUP($B250,'R8'!$G$48:$I$53,3,FALSE)="","",VLOOKUP($B250,'R8'!$G$48:$I$53,3,FALSE)))</f>
        <v>1</v>
      </c>
      <c r="L250" s="80">
        <f>IF(ISERROR(VLOOKUP($B250,'R9'!$G$48:$I$53,3,FALSE)),IF(VLOOKUP($B250,'R9'!$H$48:$K$53,4,FALSE)="","",VLOOKUP($B250,'R9'!$H$48:$K$53,4,FALSE)),IF(VLOOKUP($B250,'R9'!$G$48:$I$53,3,FALSE)="","",VLOOKUP($B250,'R9'!$G$48:$I$53,3,FALSE)))</f>
        <v>0.5</v>
      </c>
      <c r="M250" s="80">
        <f>IF(ISERROR(VLOOKUP($B250,'R10'!$G$48:$I$53,3,FALSE)),IF(VLOOKUP($B250,'R10'!$H$48:$K$53,4,FALSE)="","",VLOOKUP($B250,'R10'!$H$48:$K$53,4,FALSE)),IF(VLOOKUP($B250,'R10'!$G$48:$I$53,3,FALSE)="","",VLOOKUP($B250,'R10'!$G$48:$I$53,3,FALSE)))</f>
        <v>2.5</v>
      </c>
      <c r="O250" s="80">
        <f>IF(C250="","",IF(C250&gt;C249,1,IF(C250=C249,0.5,0)))</f>
        <v>0</v>
      </c>
      <c r="P250" s="80" t="str">
        <f>IF(D250="","",IF(D250&gt;D255,1,IF(D250=D255,0.5,0)))</f>
        <v/>
      </c>
      <c r="Q250" s="80">
        <f>IF(E250="","",IF(E250&gt;E251,1,IF(E250=E251,0.5,0)))</f>
        <v>1</v>
      </c>
      <c r="R250" s="80">
        <f>IF(F250="","",IF(F250&gt;F252,1,IF(F250=F252,0.5,0)))</f>
        <v>0</v>
      </c>
      <c r="S250" s="80">
        <f>IF(G250="","",IF(G250&gt;G253,1,IF(G250=G253,0.5,0)))</f>
        <v>0</v>
      </c>
      <c r="T250" s="80">
        <f>IF(H250="","",IF(H250&gt;H254,1,IF(H250=H254,0.5,0)))</f>
        <v>1</v>
      </c>
      <c r="U250" s="80">
        <f>IF(I250="","",IF(I250&gt;I244,1,IF(I250=I244,0.5,0)))</f>
        <v>1</v>
      </c>
      <c r="V250" s="80">
        <f>IF(J250="","",IF(J250&gt;J245,1,IF(J250=J245,0.5,0)))</f>
        <v>0</v>
      </c>
      <c r="W250" s="80">
        <f>IF(K250="","",IF(K250&gt;K246,1,IF(K250=K246,0.5,0)))</f>
        <v>0</v>
      </c>
      <c r="X250" s="80">
        <f>IF(L250="","",IF(L250&gt;L247,1,IF(L250=L247,0.5,0)))</f>
        <v>0</v>
      </c>
      <c r="Y250" s="80">
        <f>IF(M250="","",IF(M250&gt;M248,1,IF(M250=M248,0.5,0)))</f>
        <v>1</v>
      </c>
    </row>
    <row r="251" spans="1:25" ht="15" customHeight="1" x14ac:dyDescent="0.3">
      <c r="A251" s="1">
        <v>8</v>
      </c>
      <c r="B251" s="83" t="s">
        <v>340</v>
      </c>
      <c r="C251" s="80">
        <f>IF(ISERROR(VLOOKUP($B251,'R11'!$G$48:$I$53,3,FALSE)),IF(VLOOKUP($B251,'R11'!$H$48:$K$53,4,FALSE)="","",VLOOKUP($B251,'R11'!$H$48:$K$53,4,FALSE)),IF(VLOOKUP($B251,'R11'!$G$48:$I$53,3,FALSE)="","",VLOOKUP($B251,'R11'!$G$48:$I$53,3,FALSE)))</f>
        <v>1</v>
      </c>
      <c r="D251" s="80">
        <f>IF(ISERROR(VLOOKUP($B251,'R1'!$G$48:$I$53,3,FALSE)),IF(VLOOKUP($B251,'R1'!$H$48:$K$53,4,FALSE)="","",VLOOKUP($B251,'R1'!$H$48:$K$53,4,FALSE)),IF(VLOOKUP($B251,'R1'!$G$48:$I$53,3,FALSE)="","",VLOOKUP($B251,'R1'!$G$48:$I$53,3,FALSE)))</f>
        <v>1</v>
      </c>
      <c r="E251" s="80">
        <f>IF(ISERROR(VLOOKUP($B251,'R2'!$G$48:$I$53,3,FALSE)),IF(VLOOKUP($B251,'R2'!$H$48:$K$53,4,FALSE)="","",VLOOKUP($B251,'R2'!$H$48:$K$53,4,FALSE)),IF(VLOOKUP($B251,'R2'!$G$48:$I$53,3,FALSE)="","",VLOOKUP($B251,'R2'!$G$48:$I$53,3,FALSE)))</f>
        <v>1</v>
      </c>
      <c r="F251" s="80" t="str">
        <f>IF(ISERROR(VLOOKUP($B251,'R3'!$G$48:$I$53,3,FALSE)),IF(VLOOKUP($B251,'R3'!$H$48:$K$53,4,FALSE)="","",VLOOKUP($B251,'R3'!$H$48:$K$53,4,FALSE)),IF(VLOOKUP($B251,'R3'!$G$48:$I$53,3,FALSE)="","",VLOOKUP($B251,'R3'!$G$48:$I$53,3,FALSE)))</f>
        <v/>
      </c>
      <c r="G251" s="80">
        <f>IF(ISERROR(VLOOKUP($B251,'R4'!$G$48:$I$53,3,FALSE)),IF(VLOOKUP($B251,'R4'!$H$48:$K$53,4,FALSE)="","",VLOOKUP($B251,'R4'!$H$48:$K$53,4,FALSE)),IF(VLOOKUP($B251,'R4'!$G$48:$I$53,3,FALSE)="","",VLOOKUP($B251,'R4'!$G$48:$I$53,3,FALSE)))</f>
        <v>1</v>
      </c>
      <c r="H251" s="80">
        <f>IF(ISERROR(VLOOKUP($B251,'R5'!$G$48:$I$53,3,FALSE)),IF(VLOOKUP($B251,'R5'!$H$48:$K$53,4,FALSE)="","",VLOOKUP($B251,'R5'!$H$48:$K$53,4,FALSE)),IF(VLOOKUP($B251,'R5'!$G$48:$I$53,3,FALSE)="","",VLOOKUP($B251,'R5'!$G$48:$I$53,3,FALSE)))</f>
        <v>1.5</v>
      </c>
      <c r="I251" s="80">
        <f>IF(ISERROR(VLOOKUP($B251,'R6'!$G$48:$I$53,3,FALSE)),IF(VLOOKUP($B251,'R6'!$H$48:$K$53,4,FALSE)="","",VLOOKUP($B251,'R6'!$H$48:$K$53,4,FALSE)),IF(VLOOKUP($B251,'R6'!$G$48:$I$53,3,FALSE)="","",VLOOKUP($B251,'R6'!$G$48:$I$53,3,FALSE)))</f>
        <v>2</v>
      </c>
      <c r="J251" s="80">
        <f>IF(ISERROR(VLOOKUP($B251,'R7'!$G$48:$I$53,3,FALSE)),IF(VLOOKUP($B251,'R7'!$H$48:$K$53,4,FALSE)="","",VLOOKUP($B251,'R7'!$H$48:$K$53,4,FALSE)),IF(VLOOKUP($B251,'R7'!$G$48:$I$53,3,FALSE)="","",VLOOKUP($B251,'R7'!$G$48:$I$53,3,FALSE)))</f>
        <v>2.5</v>
      </c>
      <c r="K251" s="80">
        <f>IF(ISERROR(VLOOKUP($B251,'R8'!$G$48:$I$53,3,FALSE)),IF(VLOOKUP($B251,'R8'!$H$48:$K$53,4,FALSE)="","",VLOOKUP($B251,'R8'!$H$48:$K$53,4,FALSE)),IF(VLOOKUP($B251,'R8'!$G$48:$I$53,3,FALSE)="","",VLOOKUP($B251,'R8'!$G$48:$I$53,3,FALSE)))</f>
        <v>0.5</v>
      </c>
      <c r="L251" s="80">
        <f>IF(ISERROR(VLOOKUP($B251,'R9'!$G$48:$I$53,3,FALSE)),IF(VLOOKUP($B251,'R9'!$H$48:$K$53,4,FALSE)="","",VLOOKUP($B251,'R9'!$H$48:$K$53,4,FALSE)),IF(VLOOKUP($B251,'R9'!$G$48:$I$53,3,FALSE)="","",VLOOKUP($B251,'R9'!$G$48:$I$53,3,FALSE)))</f>
        <v>3</v>
      </c>
      <c r="M251" s="80">
        <f>IF(ISERROR(VLOOKUP($B251,'R10'!$G$48:$I$53,3,FALSE)),IF(VLOOKUP($B251,'R10'!$H$48:$K$53,4,FALSE)="","",VLOOKUP($B251,'R10'!$H$48:$K$53,4,FALSE)),IF(VLOOKUP($B251,'R10'!$G$48:$I$53,3,FALSE)="","",VLOOKUP($B251,'R10'!$G$48:$I$53,3,FALSE)))</f>
        <v>1</v>
      </c>
      <c r="O251" s="80">
        <f>IF(C251="","",IF(C251&gt;C248,1,IF(C251=C248,0.5,0)))</f>
        <v>0</v>
      </c>
      <c r="P251" s="80">
        <f>IF(D251="","",IF(D251&gt;D249,1,IF(D251=D249,0.5,0)))</f>
        <v>0</v>
      </c>
      <c r="Q251" s="80">
        <f>IF(E251="","",IF(E251&gt;E250,1,IF(E251=E250,0.5,0)))</f>
        <v>0</v>
      </c>
      <c r="R251" s="80" t="str">
        <f>IF(F251="","",IF(F251&gt;F255,1,IF(F251=F255,0.5,0)))</f>
        <v/>
      </c>
      <c r="S251" s="80">
        <f>IF(G251="","",IF(G251&gt;G252,1,IF(G251=G252,0.5,0)))</f>
        <v>0</v>
      </c>
      <c r="T251" s="80">
        <f>IF(H251="","",IF(H251&gt;H253,1,IF(H251=H253,0.5,0)))</f>
        <v>0</v>
      </c>
      <c r="U251" s="80">
        <f>IF(I251="","",IF(I251&gt;I254,1,IF(I251=I254,0.5,0)))</f>
        <v>0.5</v>
      </c>
      <c r="V251" s="80">
        <f>IF(J251="","",IF(J251&gt;J244,1,IF(J251=J244,0.5,0)))</f>
        <v>1</v>
      </c>
      <c r="W251" s="80">
        <f>IF(K251="","",IF(K251&gt;K245,1,IF(K251=K245,0.5,0)))</f>
        <v>0</v>
      </c>
      <c r="X251" s="80">
        <f>IF(L251="","",IF(L251&gt;L246,1,IF(L251=L246,0.5,0)))</f>
        <v>1</v>
      </c>
      <c r="Y251" s="80">
        <f>IF(M251="","",IF(M251&gt;M247,1,IF(M251=M247,0.5,0)))</f>
        <v>0</v>
      </c>
    </row>
    <row r="252" spans="1:25" ht="15" customHeight="1" x14ac:dyDescent="0.3">
      <c r="A252" s="1">
        <v>9</v>
      </c>
      <c r="B252" s="83" t="s">
        <v>341</v>
      </c>
      <c r="C252" s="80">
        <f>IF(ISERROR(VLOOKUP($B252,'R11'!$G$48:$I$53,3,FALSE)),IF(VLOOKUP($B252,'R11'!$H$48:$K$53,4,FALSE)="","",VLOOKUP($B252,'R11'!$H$48:$K$53,4,FALSE)),IF(VLOOKUP($B252,'R11'!$G$48:$I$53,3,FALSE)="","",VLOOKUP($B252,'R11'!$G$48:$I$53,3,FALSE)))</f>
        <v>1.5</v>
      </c>
      <c r="D252" s="80">
        <f>IF(ISERROR(VLOOKUP($B252,'R1'!$G$48:$I$53,3,FALSE)),IF(VLOOKUP($B252,'R1'!$H$48:$K$53,4,FALSE)="","",VLOOKUP($B252,'R1'!$H$48:$K$53,4,FALSE)),IF(VLOOKUP($B252,'R1'!$G$48:$I$53,3,FALSE)="","",VLOOKUP($B252,'R1'!$G$48:$I$53,3,FALSE)))</f>
        <v>1.5</v>
      </c>
      <c r="E252" s="80">
        <f>IF(ISERROR(VLOOKUP($B252,'R2'!$G$48:$I$53,3,FALSE)),IF(VLOOKUP($B252,'R2'!$H$48:$K$53,4,FALSE)="","",VLOOKUP($B252,'R2'!$H$48:$K$53,4,FALSE)),IF(VLOOKUP($B252,'R2'!$G$48:$I$53,3,FALSE)="","",VLOOKUP($B252,'R2'!$G$48:$I$53,3,FALSE)))</f>
        <v>1.5</v>
      </c>
      <c r="F252" s="80">
        <f>IF(ISERROR(VLOOKUP($B252,'R3'!$G$48:$I$53,3,FALSE)),IF(VLOOKUP($B252,'R3'!$H$48:$K$53,4,FALSE)="","",VLOOKUP($B252,'R3'!$H$48:$K$53,4,FALSE)),IF(VLOOKUP($B252,'R3'!$G$48:$I$53,3,FALSE)="","",VLOOKUP($B252,'R3'!$G$48:$I$53,3,FALSE)))</f>
        <v>2.5</v>
      </c>
      <c r="G252" s="80">
        <f>IF(ISERROR(VLOOKUP($B252,'R4'!$G$48:$I$53,3,FALSE)),IF(VLOOKUP($B252,'R4'!$H$48:$K$53,4,FALSE)="","",VLOOKUP($B252,'R4'!$H$48:$K$53,4,FALSE)),IF(VLOOKUP($B252,'R4'!$G$48:$I$53,3,FALSE)="","",VLOOKUP($B252,'R4'!$G$48:$I$53,3,FALSE)))</f>
        <v>3</v>
      </c>
      <c r="H252" s="80" t="str">
        <f>IF(ISERROR(VLOOKUP($B252,'R5'!$G$48:$I$53,3,FALSE)),IF(VLOOKUP($B252,'R5'!$H$48:$K$53,4,FALSE)="","",VLOOKUP($B252,'R5'!$H$48:$K$53,4,FALSE)),IF(VLOOKUP($B252,'R5'!$G$48:$I$53,3,FALSE)="","",VLOOKUP($B252,'R5'!$G$48:$I$53,3,FALSE)))</f>
        <v/>
      </c>
      <c r="I252" s="80">
        <f>IF(ISERROR(VLOOKUP($B252,'R6'!$G$48:$I$53,3,FALSE)),IF(VLOOKUP($B252,'R6'!$H$48:$K$53,4,FALSE)="","",VLOOKUP($B252,'R6'!$H$48:$K$53,4,FALSE)),IF(VLOOKUP($B252,'R6'!$G$48:$I$53,3,FALSE)="","",VLOOKUP($B252,'R6'!$G$48:$I$53,3,FALSE)))</f>
        <v>0.5</v>
      </c>
      <c r="J252" s="80">
        <f>IF(ISERROR(VLOOKUP($B252,'R7'!$G$48:$I$53,3,FALSE)),IF(VLOOKUP($B252,'R7'!$H$48:$K$53,4,FALSE)="","",VLOOKUP($B252,'R7'!$H$48:$K$53,4,FALSE)),IF(VLOOKUP($B252,'R7'!$G$48:$I$53,3,FALSE)="","",VLOOKUP($B252,'R7'!$G$48:$I$53,3,FALSE)))</f>
        <v>2</v>
      </c>
      <c r="K252" s="80">
        <f>IF(ISERROR(VLOOKUP($B252,'R8'!$G$48:$I$53,3,FALSE)),IF(VLOOKUP($B252,'R8'!$H$48:$K$53,4,FALSE)="","",VLOOKUP($B252,'R8'!$H$48:$K$53,4,FALSE)),IF(VLOOKUP($B252,'R8'!$G$48:$I$53,3,FALSE)="","",VLOOKUP($B252,'R8'!$G$48:$I$53,3,FALSE)))</f>
        <v>2.5</v>
      </c>
      <c r="L252" s="80">
        <f>IF(ISERROR(VLOOKUP($B252,'R9'!$G$48:$I$53,3,FALSE)),IF(VLOOKUP($B252,'R9'!$H$48:$K$53,4,FALSE)="","",VLOOKUP($B252,'R9'!$H$48:$K$53,4,FALSE)),IF(VLOOKUP($B252,'R9'!$G$48:$I$53,3,FALSE)="","",VLOOKUP($B252,'R9'!$G$48:$I$53,3,FALSE)))</f>
        <v>0</v>
      </c>
      <c r="M252" s="80">
        <f>IF(ISERROR(VLOOKUP($B252,'R10'!$G$48:$I$53,3,FALSE)),IF(VLOOKUP($B252,'R10'!$H$48:$K$53,4,FALSE)="","",VLOOKUP($B252,'R10'!$H$48:$K$53,4,FALSE)),IF(VLOOKUP($B252,'R10'!$G$48:$I$53,3,FALSE)="","",VLOOKUP($B252,'R10'!$G$48:$I$53,3,FALSE)))</f>
        <v>1</v>
      </c>
      <c r="O252" s="80">
        <f>IF(C252="","",IF(C252&gt;C247,1,IF(C252=C247,0.5,0)))</f>
        <v>0</v>
      </c>
      <c r="P252" s="80">
        <f>IF(D252="","",IF(D252&gt;D248,1,IF(D252=D248,0.5,0)))</f>
        <v>0</v>
      </c>
      <c r="Q252" s="80">
        <f>IF(E252="","",IF(E252&gt;E249,1,IF(E252=E249,0.5,0)))</f>
        <v>0</v>
      </c>
      <c r="R252" s="80">
        <f>IF(F252="","",IF(F252&gt;F250,1,IF(F252=F250,0.5,0)))</f>
        <v>1</v>
      </c>
      <c r="S252" s="80">
        <f>IF(G252="","",IF(G252&gt;G251,1,IF(G252=G251,0.5,0)))</f>
        <v>1</v>
      </c>
      <c r="T252" s="80" t="str">
        <f>IF(H252="","",IF(H252&gt;H255,1,IF(H252=H255,0.5,0)))</f>
        <v/>
      </c>
      <c r="U252" s="80">
        <f>IF(I252="","",IF(I252&gt;I253,1,IF(I252=I253,0.5,0)))</f>
        <v>0</v>
      </c>
      <c r="V252" s="80">
        <f>IF(J252="","",IF(J252&gt;J254,1,IF(J252=J254,0.5,0)))</f>
        <v>0.5</v>
      </c>
      <c r="W252" s="80">
        <f>IF(K252="","",IF(K252&gt;K244,1,IF(K252=K244,0.5,0)))</f>
        <v>1</v>
      </c>
      <c r="X252" s="80">
        <f>IF(L252="","",IF(L252&gt;L245,1,IF(L252=L245,0.5,0)))</f>
        <v>0</v>
      </c>
      <c r="Y252" s="80">
        <f>IF(M252="","",IF(M252&gt;M246,1,IF(M252=M246,0.5,0)))</f>
        <v>0</v>
      </c>
    </row>
    <row r="253" spans="1:25" ht="15" customHeight="1" x14ac:dyDescent="0.3">
      <c r="A253" s="1">
        <v>10</v>
      </c>
      <c r="B253" s="83" t="s">
        <v>342</v>
      </c>
      <c r="C253" s="80">
        <f>IF(ISERROR(VLOOKUP($B253,'R11'!$G$48:$I$53,3,FALSE)),IF(VLOOKUP($B253,'R11'!$H$48:$K$53,4,FALSE)="","",VLOOKUP($B253,'R11'!$H$48:$K$53,4,FALSE)),IF(VLOOKUP($B253,'R11'!$G$48:$I$53,3,FALSE)="","",VLOOKUP($B253,'R11'!$G$48:$I$53,3,FALSE)))</f>
        <v>3</v>
      </c>
      <c r="D253" s="80">
        <f>IF(ISERROR(VLOOKUP($B253,'R1'!$G$48:$I$53,3,FALSE)),IF(VLOOKUP($B253,'R1'!$H$48:$K$53,4,FALSE)="","",VLOOKUP($B253,'R1'!$H$48:$K$53,4,FALSE)),IF(VLOOKUP($B253,'R1'!$G$48:$I$53,3,FALSE)="","",VLOOKUP($B253,'R1'!$G$48:$I$53,3,FALSE)))</f>
        <v>3</v>
      </c>
      <c r="E253" s="80">
        <f>IF(ISERROR(VLOOKUP($B253,'R2'!$G$48:$I$53,3,FALSE)),IF(VLOOKUP($B253,'R2'!$H$48:$K$53,4,FALSE)="","",VLOOKUP($B253,'R2'!$H$48:$K$53,4,FALSE)),IF(VLOOKUP($B253,'R2'!$G$48:$I$53,3,FALSE)="","",VLOOKUP($B253,'R2'!$G$48:$I$53,3,FALSE)))</f>
        <v>3</v>
      </c>
      <c r="F253" s="80">
        <f>IF(ISERROR(VLOOKUP($B253,'R3'!$G$48:$I$53,3,FALSE)),IF(VLOOKUP($B253,'R3'!$H$48:$K$53,4,FALSE)="","",VLOOKUP($B253,'R3'!$H$48:$K$53,4,FALSE)),IF(VLOOKUP($B253,'R3'!$G$48:$I$53,3,FALSE)="","",VLOOKUP($B253,'R3'!$G$48:$I$53,3,FALSE)))</f>
        <v>3</v>
      </c>
      <c r="G253" s="80">
        <f>IF(ISERROR(VLOOKUP($B253,'R4'!$G$48:$I$53,3,FALSE)),IF(VLOOKUP($B253,'R4'!$H$48:$K$53,4,FALSE)="","",VLOOKUP($B253,'R4'!$H$48:$K$53,4,FALSE)),IF(VLOOKUP($B253,'R4'!$G$48:$I$53,3,FALSE)="","",VLOOKUP($B253,'R4'!$G$48:$I$53,3,FALSE)))</f>
        <v>4</v>
      </c>
      <c r="H253" s="80">
        <f>IF(ISERROR(VLOOKUP($B253,'R5'!$G$48:$I$53,3,FALSE)),IF(VLOOKUP($B253,'R5'!$H$48:$K$53,4,FALSE)="","",VLOOKUP($B253,'R5'!$H$48:$K$53,4,FALSE)),IF(VLOOKUP($B253,'R5'!$G$48:$I$53,3,FALSE)="","",VLOOKUP($B253,'R5'!$G$48:$I$53,3,FALSE)))</f>
        <v>2.5</v>
      </c>
      <c r="I253" s="80">
        <f>IF(ISERROR(VLOOKUP($B253,'R6'!$G$48:$I$53,3,FALSE)),IF(VLOOKUP($B253,'R6'!$H$48:$K$53,4,FALSE)="","",VLOOKUP($B253,'R6'!$H$48:$K$53,4,FALSE)),IF(VLOOKUP($B253,'R6'!$G$48:$I$53,3,FALSE)="","",VLOOKUP($B253,'R6'!$G$48:$I$53,3,FALSE)))</f>
        <v>3.5</v>
      </c>
      <c r="J253" s="80" t="str">
        <f>IF(ISERROR(VLOOKUP($B253,'R7'!$G$48:$I$53,3,FALSE)),IF(VLOOKUP($B253,'R7'!$H$48:$K$53,4,FALSE)="","",VLOOKUP($B253,'R7'!$H$48:$K$53,4,FALSE)),IF(VLOOKUP($B253,'R7'!$G$48:$I$53,3,FALSE)="","",VLOOKUP($B253,'R7'!$G$48:$I$53,3,FALSE)))</f>
        <v/>
      </c>
      <c r="K253" s="80">
        <f>IF(ISERROR(VLOOKUP($B253,'R8'!$G$48:$I$53,3,FALSE)),IF(VLOOKUP($B253,'R8'!$H$48:$K$53,4,FALSE)="","",VLOOKUP($B253,'R8'!$H$48:$K$53,4,FALSE)),IF(VLOOKUP($B253,'R8'!$G$48:$I$53,3,FALSE)="","",VLOOKUP($B253,'R8'!$G$48:$I$53,3,FALSE)))</f>
        <v>3.5</v>
      </c>
      <c r="L253" s="80">
        <f>IF(ISERROR(VLOOKUP($B253,'R9'!$G$48:$I$53,3,FALSE)),IF(VLOOKUP($B253,'R9'!$H$48:$K$53,4,FALSE)="","",VLOOKUP($B253,'R9'!$H$48:$K$53,4,FALSE)),IF(VLOOKUP($B253,'R9'!$G$48:$I$53,3,FALSE)="","",VLOOKUP($B253,'R9'!$G$48:$I$53,3,FALSE)))</f>
        <v>3</v>
      </c>
      <c r="M253" s="80">
        <f>IF(ISERROR(VLOOKUP($B253,'R10'!$G$48:$I$53,3,FALSE)),IF(VLOOKUP($B253,'R10'!$H$48:$K$53,4,FALSE)="","",VLOOKUP($B253,'R10'!$H$48:$K$53,4,FALSE)),IF(VLOOKUP($B253,'R10'!$G$48:$I$53,3,FALSE)="","",VLOOKUP($B253,'R10'!$G$48:$I$53,3,FALSE)))</f>
        <v>3</v>
      </c>
      <c r="O253" s="80">
        <f>IF(C253="","",IF(C253&gt;C246,1,IF(C253=C246,0.5,0)))</f>
        <v>1</v>
      </c>
      <c r="P253" s="80">
        <f>IF(D253="","",IF(D253&gt;D247,1,IF(D253=D247,0.5,0)))</f>
        <v>1</v>
      </c>
      <c r="Q253" s="80">
        <f>IF(E253="","",IF(E253&gt;E248,1,IF(E253=E248,0.5,0)))</f>
        <v>1</v>
      </c>
      <c r="R253" s="80">
        <f>IF(F253="","",IF(F253&gt;F249,1,IF(F253=F249,0.5,0)))</f>
        <v>1</v>
      </c>
      <c r="S253" s="80">
        <f>IF(G253="","",IF(G253&gt;G250,1,IF(G253=G250,0.5,0)))</f>
        <v>1</v>
      </c>
      <c r="T253" s="80">
        <f>IF(H253="","",IF(H253&gt;H251,1,IF(H253=H251,0.5,0)))</f>
        <v>1</v>
      </c>
      <c r="U253" s="80">
        <f>IF(I253="","",IF(I253&gt;I252,1,IF(I253=I252,0.5,0)))</f>
        <v>1</v>
      </c>
      <c r="V253" s="80" t="str">
        <f>IF(J253="","",IF(J253&gt;J255,1,IF(J253=J255,0.5,0)))</f>
        <v/>
      </c>
      <c r="W253" s="80">
        <f>IF(K253="","",IF(K253&gt;K254,1,IF(K253=K254,0.5,0)))</f>
        <v>1</v>
      </c>
      <c r="X253" s="80">
        <f>IF(L253="","",IF(L253&gt;L244,1,IF(L253=L244,0.5,0)))</f>
        <v>1</v>
      </c>
      <c r="Y253" s="80">
        <f>IF(M253="","",IF(M253&gt;M245,1,IF(M253=M245,0.5,0)))</f>
        <v>1</v>
      </c>
    </row>
    <row r="254" spans="1:25" ht="15" customHeight="1" x14ac:dyDescent="0.3">
      <c r="A254" s="1">
        <v>11</v>
      </c>
      <c r="B254" s="83" t="s">
        <v>343</v>
      </c>
      <c r="C254" s="80">
        <f>IF(ISERROR(VLOOKUP($B254,'R11'!$G$48:$I$53,3,FALSE)),IF(VLOOKUP($B254,'R11'!$H$48:$K$53,4,FALSE)="","",VLOOKUP($B254,'R11'!$H$48:$K$53,4,FALSE)),IF(VLOOKUP($B254,'R11'!$G$48:$I$53,3,FALSE)="","",VLOOKUP($B254,'R11'!$G$48:$I$53,3,FALSE)))</f>
        <v>1.5</v>
      </c>
      <c r="D254" s="80">
        <f>IF(ISERROR(VLOOKUP($B254,'R1'!$G$48:$I$53,3,FALSE)),IF(VLOOKUP($B254,'R1'!$H$48:$K$53,4,FALSE)="","",VLOOKUP($B254,'R1'!$H$48:$K$53,4,FALSE)),IF(VLOOKUP($B254,'R1'!$G$48:$I$53,3,FALSE)="","",VLOOKUP($B254,'R1'!$G$48:$I$53,3,FALSE)))</f>
        <v>2</v>
      </c>
      <c r="E254" s="80">
        <f>IF(ISERROR(VLOOKUP($B254,'R2'!$G$48:$I$53,3,FALSE)),IF(VLOOKUP($B254,'R2'!$H$48:$K$53,4,FALSE)="","",VLOOKUP($B254,'R2'!$H$48:$K$53,4,FALSE)),IF(VLOOKUP($B254,'R2'!$G$48:$I$53,3,FALSE)="","",VLOOKUP($B254,'R2'!$G$48:$I$53,3,FALSE)))</f>
        <v>0.5</v>
      </c>
      <c r="F254" s="80">
        <f>IF(ISERROR(VLOOKUP($B254,'R3'!$G$48:$I$53,3,FALSE)),IF(VLOOKUP($B254,'R3'!$H$48:$K$53,4,FALSE)="","",VLOOKUP($B254,'R3'!$H$48:$K$53,4,FALSE)),IF(VLOOKUP($B254,'R3'!$G$48:$I$53,3,FALSE)="","",VLOOKUP($B254,'R3'!$G$48:$I$53,3,FALSE)))</f>
        <v>0</v>
      </c>
      <c r="G254" s="80">
        <f>IF(ISERROR(VLOOKUP($B254,'R4'!$G$48:$I$53,3,FALSE)),IF(VLOOKUP($B254,'R4'!$H$48:$K$53,4,FALSE)="","",VLOOKUP($B254,'R4'!$H$48:$K$53,4,FALSE)),IF(VLOOKUP($B254,'R4'!$G$48:$I$53,3,FALSE)="","",VLOOKUP($B254,'R4'!$G$48:$I$53,3,FALSE)))</f>
        <v>2</v>
      </c>
      <c r="H254" s="80">
        <f>IF(ISERROR(VLOOKUP($B254,'R5'!$G$48:$I$53,3,FALSE)),IF(VLOOKUP($B254,'R5'!$H$48:$K$53,4,FALSE)="","",VLOOKUP($B254,'R5'!$H$48:$K$53,4,FALSE)),IF(VLOOKUP($B254,'R5'!$G$48:$I$53,3,FALSE)="","",VLOOKUP($B254,'R5'!$G$48:$I$53,3,FALSE)))</f>
        <v>0.5</v>
      </c>
      <c r="I254" s="80">
        <f>IF(ISERROR(VLOOKUP($B254,'R6'!$G$48:$I$53,3,FALSE)),IF(VLOOKUP($B254,'R6'!$H$48:$K$53,4,FALSE)="","",VLOOKUP($B254,'R6'!$H$48:$K$53,4,FALSE)),IF(VLOOKUP($B254,'R6'!$G$48:$I$53,3,FALSE)="","",VLOOKUP($B254,'R6'!$G$48:$I$53,3,FALSE)))</f>
        <v>2</v>
      </c>
      <c r="J254" s="80">
        <f>IF(ISERROR(VLOOKUP($B254,'R7'!$G$48:$I$53,3,FALSE)),IF(VLOOKUP($B254,'R7'!$H$48:$K$53,4,FALSE)="","",VLOOKUP($B254,'R7'!$H$48:$K$53,4,FALSE)),IF(VLOOKUP($B254,'R7'!$G$48:$I$53,3,FALSE)="","",VLOOKUP($B254,'R7'!$G$48:$I$53,3,FALSE)))</f>
        <v>2</v>
      </c>
      <c r="K254" s="80">
        <f>IF(ISERROR(VLOOKUP($B254,'R8'!$G$48:$I$53,3,FALSE)),IF(VLOOKUP($B254,'R8'!$H$48:$K$53,4,FALSE)="","",VLOOKUP($B254,'R8'!$H$48:$K$53,4,FALSE)),IF(VLOOKUP($B254,'R8'!$G$48:$I$53,3,FALSE)="","",VLOOKUP($B254,'R8'!$G$48:$I$53,3,FALSE)))</f>
        <v>0.5</v>
      </c>
      <c r="L254" s="80" t="str">
        <f>IF(ISERROR(VLOOKUP($B254,'R9'!$G$48:$I$53,3,FALSE)),IF(VLOOKUP($B254,'R9'!$H$48:$K$53,4,FALSE)="","",VLOOKUP($B254,'R9'!$H$48:$K$53,4,FALSE)),IF(VLOOKUP($B254,'R9'!$G$48:$I$53,3,FALSE)="","",VLOOKUP($B254,'R9'!$G$48:$I$53,3,FALSE)))</f>
        <v/>
      </c>
      <c r="M254" s="80">
        <f>IF(ISERROR(VLOOKUP($B254,'R10'!$G$48:$I$53,3,FALSE)),IF(VLOOKUP($B254,'R10'!$H$48:$K$53,4,FALSE)="","",VLOOKUP($B254,'R10'!$H$48:$K$53,4,FALSE)),IF(VLOOKUP($B254,'R10'!$G$48:$I$53,3,FALSE)="","",VLOOKUP($B254,'R10'!$G$48:$I$53,3,FALSE)))</f>
        <v>4</v>
      </c>
      <c r="O254" s="80">
        <f>IF(C254="","",IF(C254&gt;C245,1,IF(C254=C245,0.5,0)))</f>
        <v>0</v>
      </c>
      <c r="P254" s="80">
        <f>IF(D254="","",IF(D254&gt;D246,1,IF(D254=D246,0.5,0)))</f>
        <v>0.5</v>
      </c>
      <c r="Q254" s="80">
        <f>IF(E254="","",IF(E254&gt;E247,1,IF(E254=E247,0.5,0)))</f>
        <v>0</v>
      </c>
      <c r="R254" s="80">
        <f>IF(F254="","",IF(F254&gt;F248,1,IF(F254=F248,0.5,0)))</f>
        <v>0</v>
      </c>
      <c r="S254" s="80">
        <f>IF(G254="","",IF(G254&gt;G249,1,IF(G254=G249,0.5,0)))</f>
        <v>0.5</v>
      </c>
      <c r="T254" s="80">
        <f>IF(H254="","",IF(H254&gt;H250,1,IF(H254=H250,0.5,0)))</f>
        <v>0</v>
      </c>
      <c r="U254" s="80">
        <f>IF(I254="","",IF(I254&gt;I251,1,IF(I254=I251,0.5,0)))</f>
        <v>0.5</v>
      </c>
      <c r="V254" s="80">
        <f>IF(J254="","",IF(J254&gt;J252,1,IF(J254=J252,0.5,0)))</f>
        <v>0.5</v>
      </c>
      <c r="W254" s="80">
        <f>IF(K254="","",IF(K254&gt;K253,1,IF(K254=K253,0.5,0)))</f>
        <v>0</v>
      </c>
      <c r="X254" s="80" t="str">
        <f>IF(L254="","",IF(L254&gt;L255,1,IF(L254=L255,0.5,0)))</f>
        <v/>
      </c>
      <c r="Y254" s="80">
        <f>IF(M254="","",IF(M254&gt;M244,1,IF(M254=M244,0.5,0)))</f>
        <v>1</v>
      </c>
    </row>
    <row r="255" spans="1:25" ht="15" customHeight="1" x14ac:dyDescent="0.3">
      <c r="A255" s="1">
        <v>12</v>
      </c>
      <c r="B255" s="83" t="s">
        <v>344</v>
      </c>
      <c r="C255" s="80" t="str">
        <f>IF(ISERROR(VLOOKUP($B255,'R11'!$G$48:$I$53,3,FALSE)),IF(VLOOKUP($B255,'R11'!$H$48:$K$53,4,FALSE)="","",VLOOKUP($B255,'R11'!$H$48:$K$53,4,FALSE)),IF(VLOOKUP($B255,'R11'!$G$48:$I$53,3,FALSE)="","",VLOOKUP($B255,'R11'!$G$48:$I$53,3,FALSE)))</f>
        <v/>
      </c>
      <c r="D255" s="80" t="str">
        <f>IF(ISERROR(VLOOKUP($B255,'R1'!$G$48:$I$53,3,FALSE)),IF(VLOOKUP($B255,'R1'!$H$48:$K$53,4,FALSE)="","",VLOOKUP($B255,'R1'!$H$48:$K$53,4,FALSE)),IF(VLOOKUP($B255,'R1'!$G$48:$I$53,3,FALSE)="","",VLOOKUP($B255,'R1'!$G$48:$I$53,3,FALSE)))</f>
        <v/>
      </c>
      <c r="E255" s="80" t="str">
        <f>IF(ISERROR(VLOOKUP($B255,'R2'!$G$48:$I$53,3,FALSE)),IF(VLOOKUP($B255,'R2'!$H$48:$K$53,4,FALSE)="","",VLOOKUP($B255,'R2'!$H$48:$K$53,4,FALSE)),IF(VLOOKUP($B255,'R2'!$G$48:$I$53,3,FALSE)="","",VLOOKUP($B255,'R2'!$G$48:$I$53,3,FALSE)))</f>
        <v/>
      </c>
      <c r="F255" s="80" t="str">
        <f>IF(ISERROR(VLOOKUP($B255,'R3'!$G$48:$I$53,3,FALSE)),IF(VLOOKUP($B255,'R3'!$H$48:$K$53,4,FALSE)="","",VLOOKUP($B255,'R3'!$H$48:$K$53,4,FALSE)),IF(VLOOKUP($B255,'R3'!$G$48:$I$53,3,FALSE)="","",VLOOKUP($B255,'R3'!$G$48:$I$53,3,FALSE)))</f>
        <v/>
      </c>
      <c r="G255" s="80" t="str">
        <f>IF(ISERROR(VLOOKUP($B255,'R4'!$G$48:$I$53,3,FALSE)),IF(VLOOKUP($B255,'R4'!$H$48:$K$53,4,FALSE)="","",VLOOKUP($B255,'R4'!$H$48:$K$53,4,FALSE)),IF(VLOOKUP($B255,'R4'!$G$48:$I$53,3,FALSE)="","",VLOOKUP($B255,'R4'!$G$48:$I$53,3,FALSE)))</f>
        <v/>
      </c>
      <c r="H255" s="80" t="str">
        <f>IF(ISERROR(VLOOKUP($B255,'R5'!$G$48:$I$53,3,FALSE)),IF(VLOOKUP($B255,'R5'!$H$48:$K$53,4,FALSE)="","",VLOOKUP($B255,'R5'!$H$48:$K$53,4,FALSE)),IF(VLOOKUP($B255,'R5'!$G$48:$I$53,3,FALSE)="","",VLOOKUP($B255,'R5'!$G$48:$I$53,3,FALSE)))</f>
        <v/>
      </c>
      <c r="I255" s="80" t="str">
        <f>IF(ISERROR(VLOOKUP($B255,'R6'!$G$48:$I$53,3,FALSE)),IF(VLOOKUP($B255,'R6'!$H$48:$K$53,4,FALSE)="","",VLOOKUP($B255,'R6'!$H$48:$K$53,4,FALSE)),IF(VLOOKUP($B255,'R6'!$G$48:$I$53,3,FALSE)="","",VLOOKUP($B255,'R6'!$G$48:$I$53,3,FALSE)))</f>
        <v/>
      </c>
      <c r="J255" s="80" t="str">
        <f>IF(ISERROR(VLOOKUP($B255,'R7'!$G$48:$I$53,3,FALSE)),IF(VLOOKUP($B255,'R7'!$H$48:$K$53,4,FALSE)="","",VLOOKUP($B255,'R7'!$H$48:$K$53,4,FALSE)),IF(VLOOKUP($B255,'R7'!$G$48:$I$53,3,FALSE)="","",VLOOKUP($B255,'R7'!$G$48:$I$53,3,FALSE)))</f>
        <v/>
      </c>
      <c r="K255" s="80" t="str">
        <f>IF(ISERROR(VLOOKUP($B255,'R8'!$G$48:$I$53,3,FALSE)),IF(VLOOKUP($B255,'R8'!$H$48:$K$53,4,FALSE)="","",VLOOKUP($B255,'R8'!$H$48:$K$53,4,FALSE)),IF(VLOOKUP($B255,'R8'!$G$48:$I$53,3,FALSE)="","",VLOOKUP($B255,'R8'!$G$48:$I$53,3,FALSE)))</f>
        <v/>
      </c>
      <c r="L255" s="80" t="str">
        <f>IF(ISERROR(VLOOKUP($B255,'R9'!$G$48:$I$53,3,FALSE)),IF(VLOOKUP($B255,'R9'!$H$48:$K$53,4,FALSE)="","",VLOOKUP($B255,'R9'!$H$48:$K$53,4,FALSE)),IF(VLOOKUP($B255,'R9'!$G$48:$I$53,3,FALSE)="","",VLOOKUP($B255,'R9'!$G$48:$I$53,3,FALSE)))</f>
        <v/>
      </c>
      <c r="M255" s="80" t="str">
        <f>IF(ISERROR(VLOOKUP($B255,'R10'!$G$48:$I$53,3,FALSE)),IF(VLOOKUP($B255,'R10'!$H$48:$K$53,4,FALSE)="","",VLOOKUP($B255,'R10'!$H$48:$K$53,4,FALSE)),IF(VLOOKUP($B255,'R10'!$G$48:$I$53,3,FALSE)="","",VLOOKUP($B255,'R10'!$G$48:$I$53,3,FALSE)))</f>
        <v/>
      </c>
      <c r="O255" s="80" t="str">
        <f>IF(C255="","",IF(C255&gt;C244,1,IF(C255=C244,0.5,0)))</f>
        <v/>
      </c>
      <c r="P255" s="80" t="str">
        <f>IF(D255="","",IF(D255&gt;D250,1,IF(D255=D250,0.5,0)))</f>
        <v/>
      </c>
      <c r="Q255" s="80" t="str">
        <f>IF(E255="","",IF(E255&gt;E245,1,IF(E255=E245,0.5,0)))</f>
        <v/>
      </c>
      <c r="R255" s="80" t="str">
        <f>IF(F255="","",IF(F255&gt;F251,1,IF(F255=F251,0.5,0)))</f>
        <v/>
      </c>
      <c r="S255" s="80" t="str">
        <f>IF(G255="","",IF(G255&gt;G246,1,IF(G255=G246,0.5,0)))</f>
        <v/>
      </c>
      <c r="T255" s="80" t="str">
        <f>IF(H255="","",IF(H255&gt;H252,1,IF(H255=H252,0.5,0)))</f>
        <v/>
      </c>
      <c r="U255" s="80" t="str">
        <f>IF(I255="","",IF(I255&gt;I247,1,IF(I255=I247,0.5,0)))</f>
        <v/>
      </c>
      <c r="V255" s="80" t="str">
        <f>IF(J255="","",IF(J255&gt;J253,1,IF(J255=J253,0.5,0)))</f>
        <v/>
      </c>
      <c r="W255" s="80" t="str">
        <f>IF(K255="","",IF(K255&gt;K248,1,IF(K255=K248,0.5,0)))</f>
        <v/>
      </c>
      <c r="X255" s="80" t="str">
        <f>IF(L255="","",IF(L255&gt;L254,1,IF(L255=L254,0.5,0)))</f>
        <v/>
      </c>
      <c r="Y255" s="80" t="str">
        <f>IF(M255="","",IF(M255&gt;M249,1,IF(M255=M249,0.5,0)))</f>
        <v/>
      </c>
    </row>
    <row r="256" spans="1:25" ht="15" customHeight="1" x14ac:dyDescent="0.3">
      <c r="A256" s="1"/>
      <c r="B256" s="88" t="s">
        <v>59</v>
      </c>
    </row>
    <row r="257" spans="1:33" ht="15" customHeight="1" x14ac:dyDescent="0.3">
      <c r="A257" s="1"/>
      <c r="B257" s="87" t="s">
        <v>17</v>
      </c>
    </row>
    <row r="258" spans="1:33" ht="15" customHeight="1" x14ac:dyDescent="0.3">
      <c r="A258" s="1"/>
      <c r="B258" s="87"/>
    </row>
    <row r="259" spans="1:33" ht="15" customHeight="1" x14ac:dyDescent="0.3">
      <c r="A259" s="1">
        <v>1</v>
      </c>
      <c r="B259" s="92" t="s">
        <v>345</v>
      </c>
      <c r="C259" s="80">
        <f>IF(ISERROR(VLOOKUP($B259,'R11'!$M$48:$O$53,3,FALSE)),IF(VLOOKUP($B259,'R11'!$N$48:$Q$53,4,FALSE)="","",VLOOKUP($B259,'R11'!$N$48:$Q$53,4,FALSE)),IF(VLOOKUP($B259,'R11'!$M$48:$O$53,3,FALSE)="","",VLOOKUP($B259,'R11'!$M$48:$O$53,3,FALSE)))</f>
        <v>4</v>
      </c>
      <c r="D259" s="80">
        <f>IF(ISERROR(VLOOKUP($B259,'R1'!$M$48:$O$53,3,FALSE)),IF(VLOOKUP($B259,'R1'!$N$48:$Q$53,4,FALSE)="","",VLOOKUP($B259,'R1'!$N$48:$Q$53,4,FALSE)),IF(VLOOKUP($B259,'R1'!$M$48:$O$53,3,FALSE)="","",VLOOKUP($B259,'R1'!$M$48:$O$53,3,FALSE)))</f>
        <v>2.5</v>
      </c>
      <c r="E259" s="80">
        <f>IF(ISERROR(VLOOKUP($B259,'R2'!$M$48:$O$53,3,FALSE)),IF(VLOOKUP($B259,'R2'!$N$48:$Q$53,4,FALSE)="","",VLOOKUP($B259,'R2'!$N$48:$Q$53,4,FALSE)),IF(VLOOKUP($B259,'R2'!$M$48:$O$53,3,FALSE)="","",VLOOKUP($B259,'R2'!$M$48:$O$53,3,FALSE)))</f>
        <v>2.5</v>
      </c>
      <c r="F259" s="80">
        <f>IF(ISERROR(VLOOKUP($B259,'R3'!$M$48:$O$53,3,FALSE)),IF(VLOOKUP($B259,'R3'!$N$48:$Q$53,4,FALSE)="","",VLOOKUP($B259,'R3'!$N$48:$Q$53,4,FALSE)),IF(VLOOKUP($B259,'R3'!$M$48:$O$53,3,FALSE)="","",VLOOKUP($B259,'R3'!$M$48:$O$53,3,FALSE)))</f>
        <v>4</v>
      </c>
      <c r="G259" s="80">
        <f>IF(ISERROR(VLOOKUP($B259,'R4'!$M$48:$O$53,3,FALSE)),IF(VLOOKUP($B259,'R4'!$N$48:$Q$53,4,FALSE)="","",VLOOKUP($B259,'R4'!$N$48:$Q$53,4,FALSE)),IF(VLOOKUP($B259,'R4'!$M$48:$O$53,3,FALSE)="","",VLOOKUP($B259,'R4'!$M$48:$O$53,3,FALSE)))</f>
        <v>3.5</v>
      </c>
      <c r="H259" s="80">
        <f>IF(ISERROR(VLOOKUP($B259,'R5'!$M$48:$O$53,3,FALSE)),IF(VLOOKUP($B259,'R5'!$N$48:$Q$53,4,FALSE)="","",VLOOKUP($B259,'R5'!$N$48:$Q$53,4,FALSE)),IF(VLOOKUP($B259,'R5'!$M$48:$O$53,3,FALSE)="","",VLOOKUP($B259,'R5'!$M$48:$O$53,3,FALSE)))</f>
        <v>2.5</v>
      </c>
      <c r="I259" s="80">
        <f>IF(ISERROR(VLOOKUP($B259,'R6'!$M$48:$O$53,3,FALSE)),IF(VLOOKUP($B259,'R6'!$N$48:$Q$53,4,FALSE)="","",VLOOKUP($B259,'R6'!$N$48:$Q$53,4,FALSE)),IF(VLOOKUP($B259,'R6'!$M$48:$O$53,3,FALSE)="","",VLOOKUP($B259,'R6'!$M$48:$O$53,3,FALSE)))</f>
        <v>1.5</v>
      </c>
      <c r="J259" s="80">
        <f>IF(ISERROR(VLOOKUP($B259,'R7'!$M$48:$O$53,3,FALSE)),IF(VLOOKUP($B259,'R7'!$N$48:$Q$53,4,FALSE)="","",VLOOKUP($B259,'R7'!$N$48:$Q$53,4,FALSE)),IF(VLOOKUP($B259,'R7'!$M$48:$O$53,3,FALSE)="","",VLOOKUP($B259,'R7'!$M$48:$O$53,3,FALSE)))</f>
        <v>4</v>
      </c>
      <c r="K259" s="80" t="str">
        <f>IF(ISERROR(VLOOKUP($B259,'R8'!$M$48:$O$53,3,FALSE)),IF(VLOOKUP($B259,'R8'!$N$48:$Q$53,4,FALSE)="","",VLOOKUP($B259,'R8'!$N$48:$Q$53,4,FALSE)),IF(VLOOKUP($B259,'R8'!$M$48:$O$53,3,FALSE)="","",VLOOKUP($B259,'R8'!$M$48:$O$53,3,FALSE)))</f>
        <v/>
      </c>
      <c r="L259" s="80">
        <f>IF(ISERROR(VLOOKUP($B259,'R9'!$M$48:$O$53,3,FALSE)),IF(VLOOKUP($B259,'R9'!$N$48:$Q$53,4,FALSE)="","",VLOOKUP($B259,'R9'!$N$48:$Q$53,4,FALSE)),IF(VLOOKUP($B259,'R9'!$M$48:$O$53,3,FALSE)="","",VLOOKUP($B259,'R9'!$M$48:$O$53,3,FALSE)))</f>
        <v>3.5</v>
      </c>
      <c r="M259" s="80">
        <f>IF(ISERROR(VLOOKUP($B259,'R10'!$M$48:$O$53,3,FALSE)),IF(VLOOKUP($B259,'R10'!$N$48:$Q$53,4,FALSE)="","",VLOOKUP($B259,'R10'!$N$48:$Q$53,4,FALSE)),IF(VLOOKUP($B259,'R10'!$M$48:$O$53,3,FALSE)="","",VLOOKUP($B259,'R10'!$M$48:$O$53,3,FALSE)))</f>
        <v>2.5</v>
      </c>
      <c r="O259" s="80">
        <f>IF(C259="","",IF(C259&gt;C270,1,IF(C259=C270,0.5,0)))</f>
        <v>1</v>
      </c>
      <c r="P259" s="80">
        <f>IF(D259="","",IF(D259&gt;D260,1,IF(D259=D260,0.5,0)))</f>
        <v>1</v>
      </c>
      <c r="Q259" s="80">
        <f>IF(E259="","",IF(E259&gt;E261,1,IF(E259=E261,0.5,0)))</f>
        <v>1</v>
      </c>
      <c r="R259" s="80">
        <f>IF(F259="","",IF(F259&gt;F262,1,IF(F259=F262,0.5,0)))</f>
        <v>1</v>
      </c>
      <c r="S259" s="80">
        <f>IF(G259="","",IF(G259&gt;G263,1,IF(G259=G263,0.5,0)))</f>
        <v>1</v>
      </c>
      <c r="T259" s="80">
        <f>IF(H259="","",IF(H259&gt;H264,1,IF(H259=H264,0.5,0)))</f>
        <v>1</v>
      </c>
      <c r="U259" s="80">
        <f>IF(I259="","",IF(I259&gt;I265,1,IF(I259=I265,0.5,0)))</f>
        <v>0</v>
      </c>
      <c r="V259" s="80">
        <f>IF(J259="","",IF(J259&gt;J266,1,IF(J259=J266,0.5,0)))</f>
        <v>1</v>
      </c>
      <c r="W259" s="80" t="str">
        <f>IF(K259="","",IF(K259&gt;K267,1,IF(K259=K267,0.5,0)))</f>
        <v/>
      </c>
      <c r="X259" s="80">
        <f>IF(L259="","",IF(L259&gt;L268,1,IF(L259=L268,0.5,0)))</f>
        <v>1</v>
      </c>
      <c r="Y259" s="80">
        <f>IF(M259="","",IF(M259&gt;M269,1,IF(M259=M269,0.5,0)))</f>
        <v>1</v>
      </c>
    </row>
    <row r="260" spans="1:33" ht="15" customHeight="1" x14ac:dyDescent="0.3">
      <c r="A260" s="1">
        <v>2</v>
      </c>
      <c r="B260" s="83" t="s">
        <v>346</v>
      </c>
      <c r="C260" s="80">
        <f>IF(ISERROR(VLOOKUP($B260,'R11'!$M$48:$O$53,3,FALSE)),IF(VLOOKUP($B260,'R11'!$N$48:$Q$53,4,FALSE)="","",VLOOKUP($B260,'R11'!$N$48:$Q$53,4,FALSE)),IF(VLOOKUP($B260,'R11'!$M$48:$O$53,3,FALSE)="","",VLOOKUP($B260,'R11'!$M$48:$O$53,3,FALSE)))</f>
        <v>4</v>
      </c>
      <c r="D260" s="80">
        <f>IF(ISERROR(VLOOKUP($B260,'R1'!$M$48:$O$53,3,FALSE)),IF(VLOOKUP($B260,'R1'!$N$48:$Q$53,4,FALSE)="","",VLOOKUP($B260,'R1'!$N$48:$Q$53,4,FALSE)),IF(VLOOKUP($B260,'R1'!$M$48:$O$53,3,FALSE)="","",VLOOKUP($B260,'R1'!$M$48:$O$53,3,FALSE)))</f>
        <v>1.5</v>
      </c>
      <c r="E260" s="80">
        <f>IF(ISERROR(VLOOKUP($B260,'R2'!$M$48:$O$53,3,FALSE)),IF(VLOOKUP($B260,'R2'!$N$48:$Q$53,4,FALSE)="","",VLOOKUP($B260,'R2'!$N$48:$Q$53,4,FALSE)),IF(VLOOKUP($B260,'R2'!$M$48:$O$53,3,FALSE)="","",VLOOKUP($B260,'R2'!$M$48:$O$53,3,FALSE)))</f>
        <v>4</v>
      </c>
      <c r="F260" s="80">
        <f>IF(ISERROR(VLOOKUP($B260,'R3'!$M$48:$O$53,3,FALSE)),IF(VLOOKUP($B260,'R3'!$N$48:$Q$53,4,FALSE)="","",VLOOKUP($B260,'R3'!$N$48:$Q$53,4,FALSE)),IF(VLOOKUP($B260,'R3'!$M$48:$O$53,3,FALSE)="","",VLOOKUP($B260,'R3'!$M$48:$O$53,3,FALSE)))</f>
        <v>3</v>
      </c>
      <c r="G260" s="80">
        <f>IF(ISERROR(VLOOKUP($B260,'R4'!$M$48:$O$53,3,FALSE)),IF(VLOOKUP($B260,'R4'!$N$48:$Q$53,4,FALSE)="","",VLOOKUP($B260,'R4'!$N$48:$Q$53,4,FALSE)),IF(VLOOKUP($B260,'R4'!$M$48:$O$53,3,FALSE)="","",VLOOKUP($B260,'R4'!$M$48:$O$53,3,FALSE)))</f>
        <v>1.5</v>
      </c>
      <c r="H260" s="80">
        <f>IF(ISERROR(VLOOKUP($B260,'R5'!$M$48:$O$53,3,FALSE)),IF(VLOOKUP($B260,'R5'!$N$48:$Q$53,4,FALSE)="","",VLOOKUP($B260,'R5'!$N$48:$Q$53,4,FALSE)),IF(VLOOKUP($B260,'R5'!$M$48:$O$53,3,FALSE)="","",VLOOKUP($B260,'R5'!$M$48:$O$53,3,FALSE)))</f>
        <v>2</v>
      </c>
      <c r="I260" s="80">
        <f>IF(ISERROR(VLOOKUP($B260,'R6'!$M$48:$O$53,3,FALSE)),IF(VLOOKUP($B260,'R6'!$N$48:$Q$53,4,FALSE)="","",VLOOKUP($B260,'R6'!$N$48:$Q$53,4,FALSE)),IF(VLOOKUP($B260,'R6'!$M$48:$O$53,3,FALSE)="","",VLOOKUP($B260,'R6'!$M$48:$O$53,3,FALSE)))</f>
        <v>1</v>
      </c>
      <c r="J260" s="80">
        <f>IF(ISERROR(VLOOKUP($B260,'R7'!$M$48:$O$53,3,FALSE)),IF(VLOOKUP($B260,'R7'!$N$48:$Q$53,4,FALSE)="","",VLOOKUP($B260,'R7'!$N$48:$Q$53,4,FALSE)),IF(VLOOKUP($B260,'R7'!$M$48:$O$53,3,FALSE)="","",VLOOKUP($B260,'R7'!$M$48:$O$53,3,FALSE)))</f>
        <v>0.5</v>
      </c>
      <c r="K260" s="80">
        <f>IF(ISERROR(VLOOKUP($B260,'R8'!$M$48:$O$53,3,FALSE)),IF(VLOOKUP($B260,'R8'!$N$48:$Q$53,4,FALSE)="","",VLOOKUP($B260,'R8'!$N$48:$Q$53,4,FALSE)),IF(VLOOKUP($B260,'R8'!$M$48:$O$53,3,FALSE)="","",VLOOKUP($B260,'R8'!$M$48:$O$53,3,FALSE)))</f>
        <v>3</v>
      </c>
      <c r="L260" s="80" t="str">
        <f>IF(ISERROR(VLOOKUP($B260,'R9'!$M$48:$O$53,3,FALSE)),IF(VLOOKUP($B260,'R9'!$N$48:$Q$53,4,FALSE)="","",VLOOKUP($B260,'R9'!$N$48:$Q$53,4,FALSE)),IF(VLOOKUP($B260,'R9'!$M$48:$O$53,3,FALSE)="","",VLOOKUP($B260,'R9'!$M$48:$O$53,3,FALSE)))</f>
        <v/>
      </c>
      <c r="M260" s="80">
        <f>IF(ISERROR(VLOOKUP($B260,'R10'!$M$48:$O$53,3,FALSE)),IF(VLOOKUP($B260,'R10'!$N$48:$Q$53,4,FALSE)="","",VLOOKUP($B260,'R10'!$N$48:$Q$53,4,FALSE)),IF(VLOOKUP($B260,'R10'!$M$48:$O$53,3,FALSE)="","",VLOOKUP($B260,'R10'!$M$48:$O$53,3,FALSE)))</f>
        <v>4</v>
      </c>
      <c r="O260" s="80">
        <f>IF(C260="","",IF(C260&gt;C269,1,IF(C260=C269,0.5,0)))</f>
        <v>1</v>
      </c>
      <c r="P260" s="80">
        <f>IF(D260="","",IF(D260&gt;D259,1,IF(D260=D259,0.5,0)))</f>
        <v>0</v>
      </c>
      <c r="Q260" s="80">
        <f>IF(E260="","",IF(E260&gt;E270,1,IF(E260=E270,0.5,0)))</f>
        <v>1</v>
      </c>
      <c r="R260" s="80">
        <f>IF(F260="","",IF(F260&gt;F261,1,IF(F260=F261,0.5,0)))</f>
        <v>1</v>
      </c>
      <c r="S260" s="80">
        <f>IF(G260="","",IF(G260&gt;G262,1,IF(G260=G262,0.5,0)))</f>
        <v>0</v>
      </c>
      <c r="T260" s="80">
        <f>IF(H260="","",IF(H260&gt;H263,1,IF(H260=H263,0.5,0)))</f>
        <v>0.5</v>
      </c>
      <c r="U260" s="80">
        <f>IF(I260="","",IF(I260&gt;I264,1,IF(I260=I264,0.5,0)))</f>
        <v>0</v>
      </c>
      <c r="V260" s="80">
        <f>IF(J260="","",IF(J260&gt;J265,1,IF(J260=J265,0.5,0)))</f>
        <v>0</v>
      </c>
      <c r="W260" s="80">
        <f>IF(K260="","",IF(K260&gt;K266,1,IF(K260=K266,0.5,0)))</f>
        <v>1</v>
      </c>
      <c r="X260" s="80" t="str">
        <f>IF(L260="","",IF(L260&gt;L267,1,IF(L260=L267,0.5,0)))</f>
        <v/>
      </c>
      <c r="Y260" s="80">
        <f>IF(M260="","",IF(M260&gt;M268,1,IF(M260=M268,0.5,0)))</f>
        <v>1</v>
      </c>
    </row>
    <row r="261" spans="1:33" ht="15" customHeight="1" x14ac:dyDescent="0.3">
      <c r="A261" s="1">
        <v>3</v>
      </c>
      <c r="B261" s="83" t="s">
        <v>347</v>
      </c>
      <c r="C261" s="80">
        <f>IF(ISERROR(VLOOKUP($B261,'R11'!$M$48:$O$53,3,FALSE)),IF(VLOOKUP($B261,'R11'!$N$48:$Q$53,4,FALSE)="","",VLOOKUP($B261,'R11'!$N$48:$Q$53,4,FALSE)),IF(VLOOKUP($B261,'R11'!$M$48:$O$53,3,FALSE)="","",VLOOKUP($B261,'R11'!$M$48:$O$53,3,FALSE)))</f>
        <v>3</v>
      </c>
      <c r="D261" s="80">
        <f>IF(ISERROR(VLOOKUP($B261,'R1'!$M$48:$O$53,3,FALSE)),IF(VLOOKUP($B261,'R1'!$N$48:$Q$53,4,FALSE)="","",VLOOKUP($B261,'R1'!$N$48:$Q$53,4,FALSE)),IF(VLOOKUP($B261,'R1'!$M$48:$O$53,3,FALSE)="","",VLOOKUP($B261,'R1'!$M$48:$O$53,3,FALSE)))</f>
        <v>1.5</v>
      </c>
      <c r="E261" s="80">
        <f>IF(ISERROR(VLOOKUP($B261,'R2'!$M$48:$O$53,3,FALSE)),IF(VLOOKUP($B261,'R2'!$N$48:$Q$53,4,FALSE)="","",VLOOKUP($B261,'R2'!$N$48:$Q$53,4,FALSE)),IF(VLOOKUP($B261,'R2'!$M$48:$O$53,3,FALSE)="","",VLOOKUP($B261,'R2'!$M$48:$O$53,3,FALSE)))</f>
        <v>1.5</v>
      </c>
      <c r="F261" s="80">
        <f>IF(ISERROR(VLOOKUP($B261,'R3'!$M$48:$O$53,3,FALSE)),IF(VLOOKUP($B261,'R3'!$N$48:$Q$53,4,FALSE)="","",VLOOKUP($B261,'R3'!$N$48:$Q$53,4,FALSE)),IF(VLOOKUP($B261,'R3'!$M$48:$O$53,3,FALSE)="","",VLOOKUP($B261,'R3'!$M$48:$O$53,3,FALSE)))</f>
        <v>1</v>
      </c>
      <c r="G261" s="80">
        <f>IF(ISERROR(VLOOKUP($B261,'R4'!$M$48:$O$53,3,FALSE)),IF(VLOOKUP($B261,'R4'!$N$48:$Q$53,4,FALSE)="","",VLOOKUP($B261,'R4'!$N$48:$Q$53,4,FALSE)),IF(VLOOKUP($B261,'R4'!$M$48:$O$53,3,FALSE)="","",VLOOKUP($B261,'R4'!$M$48:$O$53,3,FALSE)))</f>
        <v>4</v>
      </c>
      <c r="H261" s="80">
        <f>IF(ISERROR(VLOOKUP($B261,'R5'!$M$48:$O$53,3,FALSE)),IF(VLOOKUP($B261,'R5'!$N$48:$Q$53,4,FALSE)="","",VLOOKUP($B261,'R5'!$N$48:$Q$53,4,FALSE)),IF(VLOOKUP($B261,'R5'!$M$48:$O$53,3,FALSE)="","",VLOOKUP($B261,'R5'!$M$48:$O$53,3,FALSE)))</f>
        <v>3</v>
      </c>
      <c r="I261" s="80">
        <f>IF(ISERROR(VLOOKUP($B261,'R6'!$M$48:$O$53,3,FALSE)),IF(VLOOKUP($B261,'R6'!$N$48:$Q$53,4,FALSE)="","",VLOOKUP($B261,'R6'!$N$48:$Q$53,4,FALSE)),IF(VLOOKUP($B261,'R6'!$M$48:$O$53,3,FALSE)="","",VLOOKUP($B261,'R6'!$M$48:$O$53,3,FALSE)))</f>
        <v>3.5</v>
      </c>
      <c r="J261" s="80">
        <f>IF(ISERROR(VLOOKUP($B261,'R7'!$M$48:$O$53,3,FALSE)),IF(VLOOKUP($B261,'R7'!$N$48:$Q$53,4,FALSE)="","",VLOOKUP($B261,'R7'!$N$48:$Q$53,4,FALSE)),IF(VLOOKUP($B261,'R7'!$M$48:$O$53,3,FALSE)="","",VLOOKUP($B261,'R7'!$M$48:$O$53,3,FALSE)))</f>
        <v>4</v>
      </c>
      <c r="K261" s="80">
        <f>IF(ISERROR(VLOOKUP($B261,'R8'!$M$48:$O$53,3,FALSE)),IF(VLOOKUP($B261,'R8'!$N$48:$Q$53,4,FALSE)="","",VLOOKUP($B261,'R8'!$N$48:$Q$53,4,FALSE)),IF(VLOOKUP($B261,'R8'!$M$48:$O$53,3,FALSE)="","",VLOOKUP($B261,'R8'!$M$48:$O$53,3,FALSE)))</f>
        <v>3</v>
      </c>
      <c r="L261" s="80">
        <f>IF(ISERROR(VLOOKUP($B261,'R9'!$M$48:$O$53,3,FALSE)),IF(VLOOKUP($B261,'R9'!$N$48:$Q$53,4,FALSE)="","",VLOOKUP($B261,'R9'!$N$48:$Q$53,4,FALSE)),IF(VLOOKUP($B261,'R9'!$M$48:$O$53,3,FALSE)="","",VLOOKUP($B261,'R9'!$M$48:$O$53,3,FALSE)))</f>
        <v>3</v>
      </c>
      <c r="M261" s="80" t="str">
        <f>IF(ISERROR(VLOOKUP($B261,'R10'!$M$48:$O$53,3,FALSE)),IF(VLOOKUP($B261,'R10'!$N$48:$Q$53,4,FALSE)="","",VLOOKUP($B261,'R10'!$N$48:$Q$53,4,FALSE)),IF(VLOOKUP($B261,'R10'!$M$48:$O$53,3,FALSE)="","",VLOOKUP($B261,'R10'!$M$48:$O$53,3,FALSE)))</f>
        <v/>
      </c>
      <c r="O261" s="80">
        <f>IF(C261="","",IF(C261&gt;C268,1,IF(C261=C268,0.5,0)))</f>
        <v>1</v>
      </c>
      <c r="P261" s="80">
        <f>IF(D261="","",IF(D261&gt;D269,1,IF(D261=D269,0.5,0)))</f>
        <v>0</v>
      </c>
      <c r="Q261" s="80">
        <f>IF(E261="","",IF(E261&gt;E259,1,IF(E261=E259,0.5,0)))</f>
        <v>0</v>
      </c>
      <c r="R261" s="80">
        <f>IF(F261="","",IF(F261&gt;F260,1,IF(F261=F260,0.5,0)))</f>
        <v>0</v>
      </c>
      <c r="S261" s="80">
        <f>IF(G261="","",IF(G261&gt;G270,1,IF(G261=G270,0.5,0)))</f>
        <v>1</v>
      </c>
      <c r="T261" s="80">
        <f>IF(H261="","",IF(H261&gt;H262,1,IF(H261=H262,0.5,0)))</f>
        <v>1</v>
      </c>
      <c r="U261" s="80">
        <f>IF(I261="","",IF(I261&gt;I263,1,IF(I261=I263,0.5,0)))</f>
        <v>1</v>
      </c>
      <c r="V261" s="80">
        <f>IF(J261="","",IF(J261&gt;J264,1,IF(J261=J264,0.5,0)))</f>
        <v>1</v>
      </c>
      <c r="W261" s="80">
        <f>IF(K261="","",IF(K261&gt;K265,1,IF(K261=K265,0.5,0)))</f>
        <v>1</v>
      </c>
      <c r="X261" s="80">
        <f>IF(L261="","",IF(L261&gt;L266,1,IF(L261=L266,0.5,0)))</f>
        <v>1</v>
      </c>
      <c r="Y261" s="80" t="str">
        <f>IF(M261="","",IF(M261&gt;M267,1,IF(M261=M267,0.5,0)))</f>
        <v/>
      </c>
    </row>
    <row r="262" spans="1:33" ht="15" customHeight="1" x14ac:dyDescent="0.3">
      <c r="A262" s="1">
        <v>4</v>
      </c>
      <c r="B262" s="83" t="s">
        <v>87</v>
      </c>
      <c r="C262" s="80" t="str">
        <f>IF(ISERROR(VLOOKUP($B262,'R11'!$M$48:$O$53,3,FALSE)),IF(VLOOKUP($B262,'R11'!$N$48:$Q$53,4,FALSE)="","",VLOOKUP($B262,'R11'!$N$48:$Q$53,4,FALSE)),IF(VLOOKUP($B262,'R11'!$M$48:$O$53,3,FALSE)="","",VLOOKUP($B262,'R11'!$M$48:$O$53,3,FALSE)))</f>
        <v/>
      </c>
      <c r="D262" s="80">
        <f>IF(ISERROR(VLOOKUP($B262,'R1'!$M$48:$O$53,3,FALSE)),IF(VLOOKUP($B262,'R1'!$N$48:$Q$53,4,FALSE)="","",VLOOKUP($B262,'R1'!$N$48:$Q$53,4,FALSE)),IF(VLOOKUP($B262,'R1'!$M$48:$O$53,3,FALSE)="","",VLOOKUP($B262,'R1'!$M$48:$O$53,3,FALSE)))</f>
        <v>3</v>
      </c>
      <c r="E262" s="80">
        <f>IF(ISERROR(VLOOKUP($B262,'R2'!$M$48:$O$53,3,FALSE)),IF(VLOOKUP($B262,'R2'!$N$48:$Q$53,4,FALSE)="","",VLOOKUP($B262,'R2'!$N$48:$Q$53,4,FALSE)),IF(VLOOKUP($B262,'R2'!$M$48:$O$53,3,FALSE)="","",VLOOKUP($B262,'R2'!$M$48:$O$53,3,FALSE)))</f>
        <v>1.5</v>
      </c>
      <c r="F262" s="80">
        <f>IF(ISERROR(VLOOKUP($B262,'R3'!$M$48:$O$53,3,FALSE)),IF(VLOOKUP($B262,'R3'!$N$48:$Q$53,4,FALSE)="","",VLOOKUP($B262,'R3'!$N$48:$Q$53,4,FALSE)),IF(VLOOKUP($B262,'R3'!$M$48:$O$53,3,FALSE)="","",VLOOKUP($B262,'R3'!$M$48:$O$53,3,FALSE)))</f>
        <v>0</v>
      </c>
      <c r="G262" s="80">
        <f>IF(ISERROR(VLOOKUP($B262,'R4'!$M$48:$O$53,3,FALSE)),IF(VLOOKUP($B262,'R4'!$N$48:$Q$53,4,FALSE)="","",VLOOKUP($B262,'R4'!$N$48:$Q$53,4,FALSE)),IF(VLOOKUP($B262,'R4'!$M$48:$O$53,3,FALSE)="","",VLOOKUP($B262,'R4'!$M$48:$O$53,3,FALSE)))</f>
        <v>2.5</v>
      </c>
      <c r="H262" s="80">
        <f>IF(ISERROR(VLOOKUP($B262,'R5'!$M$48:$O$53,3,FALSE)),IF(VLOOKUP($B262,'R5'!$N$48:$Q$53,4,FALSE)="","",VLOOKUP($B262,'R5'!$N$48:$Q$53,4,FALSE)),IF(VLOOKUP($B262,'R5'!$M$48:$O$53,3,FALSE)="","",VLOOKUP($B262,'R5'!$M$48:$O$53,3,FALSE)))</f>
        <v>1</v>
      </c>
      <c r="I262" s="80">
        <f>IF(ISERROR(VLOOKUP($B262,'R6'!$M$48:$O$53,3,FALSE)),IF(VLOOKUP($B262,'R6'!$N$48:$Q$53,4,FALSE)="","",VLOOKUP($B262,'R6'!$N$48:$Q$53,4,FALSE)),IF(VLOOKUP($B262,'R6'!$M$48:$O$53,3,FALSE)="","",VLOOKUP($B262,'R6'!$M$48:$O$53,3,FALSE)))</f>
        <v>3</v>
      </c>
      <c r="J262" s="80">
        <f>IF(ISERROR(VLOOKUP($B262,'R7'!$M$48:$O$53,3,FALSE)),IF(VLOOKUP($B262,'R7'!$N$48:$Q$53,4,FALSE)="","",VLOOKUP($B262,'R7'!$N$48:$Q$53,4,FALSE)),IF(VLOOKUP($B262,'R7'!$M$48:$O$53,3,FALSE)="","",VLOOKUP($B262,'R7'!$M$48:$O$53,3,FALSE)))</f>
        <v>3.5</v>
      </c>
      <c r="K262" s="80">
        <f>IF(ISERROR(VLOOKUP($B262,'R8'!$M$48:$O$53,3,FALSE)),IF(VLOOKUP($B262,'R8'!$N$48:$Q$53,4,FALSE)="","",VLOOKUP($B262,'R8'!$N$48:$Q$53,4,FALSE)),IF(VLOOKUP($B262,'R8'!$M$48:$O$53,3,FALSE)="","",VLOOKUP($B262,'R8'!$M$48:$O$53,3,FALSE)))</f>
        <v>0</v>
      </c>
      <c r="L262" s="80">
        <f>IF(ISERROR(VLOOKUP($B262,'R9'!$M$48:$O$53,3,FALSE)),IF(VLOOKUP($B262,'R9'!$N$48:$Q$53,4,FALSE)="","",VLOOKUP($B262,'R9'!$N$48:$Q$53,4,FALSE)),IF(VLOOKUP($B262,'R9'!$M$48:$O$53,3,FALSE)="","",VLOOKUP($B262,'R9'!$M$48:$O$53,3,FALSE)))</f>
        <v>1.5</v>
      </c>
      <c r="M262" s="80">
        <f>IF(ISERROR(VLOOKUP($B262,'R10'!$M$48:$O$53,3,FALSE)),IF(VLOOKUP($B262,'R10'!$N$48:$Q$53,4,FALSE)="","",VLOOKUP($B262,'R10'!$N$48:$Q$53,4,FALSE)),IF(VLOOKUP($B262,'R10'!$M$48:$O$53,3,FALSE)="","",VLOOKUP($B262,'R10'!$M$48:$O$53,3,FALSE)))</f>
        <v>0.5</v>
      </c>
      <c r="O262" s="80" t="str">
        <f>IF(C262="","",IF(C262&gt;C267,1,IF(C262=C267,0.5,0)))</f>
        <v/>
      </c>
      <c r="P262" s="80">
        <f>IF(D262="","",IF(D262&gt;D268,1,IF(D262=D268,0.5,0)))</f>
        <v>1</v>
      </c>
      <c r="Q262" s="80">
        <f>IF(E262="","",IF(E262&gt;E269,1,IF(E262=E269,0.5,0)))</f>
        <v>0</v>
      </c>
      <c r="R262" s="80">
        <f>IF(F262="","",IF(F262&gt;F259,1,IF(F262=F259,0.5,0)))</f>
        <v>0</v>
      </c>
      <c r="S262" s="80">
        <f>IF(G262="","",IF(G262&gt;G260,1,IF(G262=G260,0.5,0)))</f>
        <v>1</v>
      </c>
      <c r="T262" s="80">
        <f>IF(H262="","",IF(H262&gt;H261,1,IF(H262=H261,0.5,0)))</f>
        <v>0</v>
      </c>
      <c r="U262" s="80">
        <f>IF(I262="","",IF(I262&gt;I270,1,IF(I262=I270,0.5,0)))</f>
        <v>1</v>
      </c>
      <c r="V262" s="80">
        <f>IF(J262="","",IF(J262&gt;J263,1,IF(J262=J263,0.5,0)))</f>
        <v>1</v>
      </c>
      <c r="W262" s="80">
        <f>IF(K262="","",IF(K262&gt;K264,1,IF(K262=K264,0.5,0)))</f>
        <v>0</v>
      </c>
      <c r="X262" s="80">
        <f>IF(L262="","",IF(L262&gt;L265,1,IF(L262=L265,0.5,0)))</f>
        <v>0</v>
      </c>
      <c r="Y262" s="80">
        <f>IF(M262="","",IF(M262&gt;M266,1,IF(M262=M266,0.5,0)))</f>
        <v>0</v>
      </c>
    </row>
    <row r="263" spans="1:33" ht="15" customHeight="1" x14ac:dyDescent="0.3">
      <c r="A263" s="1">
        <v>5</v>
      </c>
      <c r="B263" s="83" t="s">
        <v>348</v>
      </c>
      <c r="C263" s="80">
        <f>IF(ISERROR(VLOOKUP($B263,'R11'!$M$48:$O$53,3,FALSE)),IF(VLOOKUP($B263,'R11'!$N$48:$Q$53,4,FALSE)="","",VLOOKUP($B263,'R11'!$N$48:$Q$53,4,FALSE)),IF(VLOOKUP($B263,'R11'!$M$48:$O$53,3,FALSE)="","",VLOOKUP($B263,'R11'!$M$48:$O$53,3,FALSE)))</f>
        <v>1</v>
      </c>
      <c r="D263" s="80" t="str">
        <f>IF(ISERROR(VLOOKUP($B263,'R1'!$M$48:$O$53,3,FALSE)),IF(VLOOKUP($B263,'R1'!$N$48:$Q$53,4,FALSE)="","",VLOOKUP($B263,'R1'!$N$48:$Q$53,4,FALSE)),IF(VLOOKUP($B263,'R1'!$M$48:$O$53,3,FALSE)="","",VLOOKUP($B263,'R1'!$M$48:$O$53,3,FALSE)))</f>
        <v/>
      </c>
      <c r="E263" s="80">
        <f>IF(ISERROR(VLOOKUP($B263,'R2'!$M$48:$O$53,3,FALSE)),IF(VLOOKUP($B263,'R2'!$N$48:$Q$53,4,FALSE)="","",VLOOKUP($B263,'R2'!$N$48:$Q$53,4,FALSE)),IF(VLOOKUP($B263,'R2'!$M$48:$O$53,3,FALSE)="","",VLOOKUP($B263,'R2'!$M$48:$O$53,3,FALSE)))</f>
        <v>3</v>
      </c>
      <c r="F263" s="80">
        <f>IF(ISERROR(VLOOKUP($B263,'R3'!$M$48:$O$53,3,FALSE)),IF(VLOOKUP($B263,'R3'!$N$48:$Q$53,4,FALSE)="","",VLOOKUP($B263,'R3'!$N$48:$Q$53,4,FALSE)),IF(VLOOKUP($B263,'R3'!$M$48:$O$53,3,FALSE)="","",VLOOKUP($B263,'R3'!$M$48:$O$53,3,FALSE)))</f>
        <v>1</v>
      </c>
      <c r="G263" s="80">
        <f>IF(ISERROR(VLOOKUP($B263,'R4'!$M$48:$O$53,3,FALSE)),IF(VLOOKUP($B263,'R4'!$N$48:$Q$53,4,FALSE)="","",VLOOKUP($B263,'R4'!$N$48:$Q$53,4,FALSE)),IF(VLOOKUP($B263,'R4'!$M$48:$O$53,3,FALSE)="","",VLOOKUP($B263,'R4'!$M$48:$O$53,3,FALSE)))</f>
        <v>0.5</v>
      </c>
      <c r="H263" s="80">
        <f>IF(ISERROR(VLOOKUP($B263,'R5'!$M$48:$O$53,3,FALSE)),IF(VLOOKUP($B263,'R5'!$N$48:$Q$53,4,FALSE)="","",VLOOKUP($B263,'R5'!$N$48:$Q$53,4,FALSE)),IF(VLOOKUP($B263,'R5'!$M$48:$O$53,3,FALSE)="","",VLOOKUP($B263,'R5'!$M$48:$O$53,3,FALSE)))</f>
        <v>2</v>
      </c>
      <c r="I263" s="80">
        <f>IF(ISERROR(VLOOKUP($B263,'R6'!$M$48:$O$53,3,FALSE)),IF(VLOOKUP($B263,'R6'!$N$48:$Q$53,4,FALSE)="","",VLOOKUP($B263,'R6'!$N$48:$Q$53,4,FALSE)),IF(VLOOKUP($B263,'R6'!$M$48:$O$53,3,FALSE)="","",VLOOKUP($B263,'R6'!$M$48:$O$53,3,FALSE)))</f>
        <v>0.5</v>
      </c>
      <c r="J263" s="80">
        <f>IF(ISERROR(VLOOKUP($B263,'R7'!$M$48:$O$53,3,FALSE)),IF(VLOOKUP($B263,'R7'!$N$48:$Q$53,4,FALSE)="","",VLOOKUP($B263,'R7'!$N$48:$Q$53,4,FALSE)),IF(VLOOKUP($B263,'R7'!$M$48:$O$53,3,FALSE)="","",VLOOKUP($B263,'R7'!$M$48:$O$53,3,FALSE)))</f>
        <v>0.5</v>
      </c>
      <c r="K263" s="80">
        <f>IF(ISERROR(VLOOKUP($B263,'R8'!$M$48:$O$53,3,FALSE)),IF(VLOOKUP($B263,'R8'!$N$48:$Q$53,4,FALSE)="","",VLOOKUP($B263,'R8'!$N$48:$Q$53,4,FALSE)),IF(VLOOKUP($B263,'R8'!$M$48:$O$53,3,FALSE)="","",VLOOKUP($B263,'R8'!$M$48:$O$53,3,FALSE)))</f>
        <v>1.5</v>
      </c>
      <c r="L263" s="80">
        <f>IF(ISERROR(VLOOKUP($B263,'R9'!$M$48:$O$53,3,FALSE)),IF(VLOOKUP($B263,'R9'!$N$48:$Q$53,4,FALSE)="","",VLOOKUP($B263,'R9'!$N$48:$Q$53,4,FALSE)),IF(VLOOKUP($B263,'R9'!$M$48:$O$53,3,FALSE)="","",VLOOKUP($B263,'R9'!$M$48:$O$53,3,FALSE)))</f>
        <v>0.5</v>
      </c>
      <c r="M263" s="80">
        <f>IF(ISERROR(VLOOKUP($B263,'R10'!$M$48:$O$53,3,FALSE)),IF(VLOOKUP($B263,'R10'!$N$48:$Q$53,4,FALSE)="","",VLOOKUP($B263,'R10'!$N$48:$Q$53,4,FALSE)),IF(VLOOKUP($B263,'R10'!$M$48:$O$53,3,FALSE)="","",VLOOKUP($B263,'R10'!$M$48:$O$53,3,FALSE)))</f>
        <v>1</v>
      </c>
      <c r="O263" s="80">
        <f>IF(C263="","",IF(C263&gt;C266,1,IF(C263=C266,0.5,0)))</f>
        <v>0</v>
      </c>
      <c r="P263" s="80" t="str">
        <f>IF(D263="","",IF(D263&gt;D267,1,IF(D263=D267,0.5,0)))</f>
        <v/>
      </c>
      <c r="Q263" s="80">
        <f>IF(E263="","",IF(E263&gt;E268,1,IF(E263=E268,0.5,0)))</f>
        <v>1</v>
      </c>
      <c r="R263" s="80">
        <f>IF(F263="","",IF(F263&gt;F269,1,IF(F263=F269,0.5,0)))</f>
        <v>0</v>
      </c>
      <c r="S263" s="80">
        <f>IF(G263="","",IF(G263&gt;G259,1,IF(G263=G259,0.5,0)))</f>
        <v>0</v>
      </c>
      <c r="T263" s="80">
        <f>IF(H263="","",IF(H263&gt;H260,1,IF(H263=H260,0.5,0)))</f>
        <v>0.5</v>
      </c>
      <c r="U263" s="80">
        <f>IF(I263="","",IF(I263&gt;I261,1,IF(I263=I261,0.5,0)))</f>
        <v>0</v>
      </c>
      <c r="V263" s="80">
        <f>IF(J263="","",IF(J263&gt;J262,1,IF(J263=J262,0.5,0)))</f>
        <v>0</v>
      </c>
      <c r="W263" s="80">
        <f>IF(K263="","",IF(K263&gt;K270,1,IF(K263=K270,0.5,0)))</f>
        <v>0</v>
      </c>
      <c r="X263" s="80">
        <f>IF(L263="","",IF(L263&gt;L264,1,IF(L263=L264,0.5,0)))</f>
        <v>0</v>
      </c>
      <c r="Y263" s="80">
        <f>IF(M263="","",IF(M263&gt;M265,1,IF(M263=M265,0.5,0)))</f>
        <v>0</v>
      </c>
    </row>
    <row r="264" spans="1:33" ht="15" customHeight="1" x14ac:dyDescent="0.3">
      <c r="A264" s="1">
        <v>6</v>
      </c>
      <c r="B264" s="92" t="s">
        <v>349</v>
      </c>
      <c r="C264" s="80">
        <f>IF(ISERROR(VLOOKUP($B264,'R11'!$M$48:$O$53,3,FALSE)),IF(VLOOKUP($B264,'R11'!$N$48:$Q$53,4,FALSE)="","",VLOOKUP($B264,'R11'!$N$48:$Q$53,4,FALSE)),IF(VLOOKUP($B264,'R11'!$M$48:$O$53,3,FALSE)="","",VLOOKUP($B264,'R11'!$M$48:$O$53,3,FALSE)))</f>
        <v>2.5</v>
      </c>
      <c r="D264" s="80">
        <f>IF(ISERROR(VLOOKUP($B264,'R1'!$M$48:$O$53,3,FALSE)),IF(VLOOKUP($B264,'R1'!$N$48:$Q$53,4,FALSE)="","",VLOOKUP($B264,'R1'!$N$48:$Q$53,4,FALSE)),IF(VLOOKUP($B264,'R1'!$M$48:$O$53,3,FALSE)="","",VLOOKUP($B264,'R1'!$M$48:$O$53,3,FALSE)))</f>
        <v>3</v>
      </c>
      <c r="E264" s="80" t="str">
        <f>IF(ISERROR(VLOOKUP($B264,'R2'!$M$48:$O$53,3,FALSE)),IF(VLOOKUP($B264,'R2'!$N$48:$Q$53,4,FALSE)="","",VLOOKUP($B264,'R2'!$N$48:$Q$53,4,FALSE)),IF(VLOOKUP($B264,'R2'!$M$48:$O$53,3,FALSE)="","",VLOOKUP($B264,'R2'!$M$48:$O$53,3,FALSE)))</f>
        <v/>
      </c>
      <c r="F264" s="80">
        <f>IF(ISERROR(VLOOKUP($B264,'R3'!$M$48:$O$53,3,FALSE)),IF(VLOOKUP($B264,'R3'!$N$48:$Q$53,4,FALSE)="","",VLOOKUP($B264,'R3'!$N$48:$Q$53,4,FALSE)),IF(VLOOKUP($B264,'R3'!$M$48:$O$53,3,FALSE)="","",VLOOKUP($B264,'R3'!$M$48:$O$53,3,FALSE)))</f>
        <v>3</v>
      </c>
      <c r="G264" s="80">
        <f>IF(ISERROR(VLOOKUP($B264,'R4'!$M$48:$O$53,3,FALSE)),IF(VLOOKUP($B264,'R4'!$N$48:$Q$53,4,FALSE)="","",VLOOKUP($B264,'R4'!$N$48:$Q$53,4,FALSE)),IF(VLOOKUP($B264,'R4'!$M$48:$O$53,3,FALSE)="","",VLOOKUP($B264,'R4'!$M$48:$O$53,3,FALSE)))</f>
        <v>3</v>
      </c>
      <c r="H264" s="80">
        <f>IF(ISERROR(VLOOKUP($B264,'R5'!$M$48:$O$53,3,FALSE)),IF(VLOOKUP($B264,'R5'!$N$48:$Q$53,4,FALSE)="","",VLOOKUP($B264,'R5'!$N$48:$Q$53,4,FALSE)),IF(VLOOKUP($B264,'R5'!$M$48:$O$53,3,FALSE)="","",VLOOKUP($B264,'R5'!$M$48:$O$53,3,FALSE)))</f>
        <v>1.5</v>
      </c>
      <c r="I264" s="80">
        <f>IF(ISERROR(VLOOKUP($B264,'R6'!$M$48:$O$53,3,FALSE)),IF(VLOOKUP($B264,'R6'!$N$48:$Q$53,4,FALSE)="","",VLOOKUP($B264,'R6'!$N$48:$Q$53,4,FALSE)),IF(VLOOKUP($B264,'R6'!$M$48:$O$53,3,FALSE)="","",VLOOKUP($B264,'R6'!$M$48:$O$53,3,FALSE)))</f>
        <v>3</v>
      </c>
      <c r="J264" s="80">
        <f>IF(ISERROR(VLOOKUP($B264,'R7'!$M$48:$O$53,3,FALSE)),IF(VLOOKUP($B264,'R7'!$N$48:$Q$53,4,FALSE)="","",VLOOKUP($B264,'R7'!$N$48:$Q$53,4,FALSE)),IF(VLOOKUP($B264,'R7'!$M$48:$O$53,3,FALSE)="","",VLOOKUP($B264,'R7'!$M$48:$O$53,3,FALSE)))</f>
        <v>0</v>
      </c>
      <c r="K264" s="80">
        <f>IF(ISERROR(VLOOKUP($B264,'R8'!$M$48:$O$53,3,FALSE)),IF(VLOOKUP($B264,'R8'!$N$48:$Q$53,4,FALSE)="","",VLOOKUP($B264,'R8'!$N$48:$Q$53,4,FALSE)),IF(VLOOKUP($B264,'R8'!$M$48:$O$53,3,FALSE)="","",VLOOKUP($B264,'R8'!$M$48:$O$53,3,FALSE)))</f>
        <v>4</v>
      </c>
      <c r="L264" s="80">
        <f>IF(ISERROR(VLOOKUP($B264,'R9'!$M$48:$O$53,3,FALSE)),IF(VLOOKUP($B264,'R9'!$N$48:$Q$53,4,FALSE)="","",VLOOKUP($B264,'R9'!$N$48:$Q$53,4,FALSE)),IF(VLOOKUP($B264,'R9'!$M$48:$O$53,3,FALSE)="","",VLOOKUP($B264,'R9'!$M$48:$O$53,3,FALSE)))</f>
        <v>3.5</v>
      </c>
      <c r="M264" s="80">
        <f>IF(ISERROR(VLOOKUP($B264,'R10'!$M$48:$O$53,3,FALSE)),IF(VLOOKUP($B264,'R10'!$N$48:$Q$53,4,FALSE)="","",VLOOKUP($B264,'R10'!$N$48:$Q$53,4,FALSE)),IF(VLOOKUP($B264,'R10'!$M$48:$O$53,3,FALSE)="","",VLOOKUP($B264,'R10'!$M$48:$O$53,3,FALSE)))</f>
        <v>4</v>
      </c>
      <c r="O264" s="80">
        <f>IF(C264="","",IF(C264&gt;C265,1,IF(C264=C265,0.5,0)))</f>
        <v>1</v>
      </c>
      <c r="P264" s="80">
        <f>IF(D264="","",IF(D264&gt;D266,1,IF(D264=D266,0.5,0)))</f>
        <v>1</v>
      </c>
      <c r="Q264" s="80" t="str">
        <f>IF(E264="","",IF(E264&gt;E267,1,IF(E264=E267,0.5,0)))</f>
        <v/>
      </c>
      <c r="R264" s="80">
        <f>IF(F264="","",IF(F264&gt;F268,1,IF(F264=F268,0.5,0)))</f>
        <v>1</v>
      </c>
      <c r="S264" s="80">
        <f>IF(G264="","",IF(G264&gt;G269,1,IF(G264=G269,0.5,0)))</f>
        <v>1</v>
      </c>
      <c r="T264" s="80">
        <f>IF(H264="","",IF(H264&gt;H259,1,IF(H264=H259,0.5,0)))</f>
        <v>0</v>
      </c>
      <c r="U264" s="80">
        <f>IF(I264="","",IF(I264&gt;I260,1,IF(I264=I260,0.5,0)))</f>
        <v>1</v>
      </c>
      <c r="V264" s="80">
        <f>IF(J264="","",IF(J264&gt;J261,1,IF(J264=J261,0.5,0)))</f>
        <v>0</v>
      </c>
      <c r="W264" s="80">
        <f>IF(K264="","",IF(K264&gt;K262,1,IF(K264=K262,0.5,0)))</f>
        <v>1</v>
      </c>
      <c r="X264" s="80">
        <f>IF(L264="","",IF(L264&gt;L263,1,IF(L264=L263,0.5,0)))</f>
        <v>1</v>
      </c>
      <c r="Y264" s="80">
        <f>IF(M264="","",IF(M264&gt;M270,1,IF(M264=M270,0.5,0)))</f>
        <v>1</v>
      </c>
    </row>
    <row r="265" spans="1:33" ht="15" customHeight="1" x14ac:dyDescent="0.3">
      <c r="A265" s="1">
        <v>7</v>
      </c>
      <c r="B265" s="83" t="s">
        <v>350</v>
      </c>
      <c r="C265" s="80">
        <f>IF(ISERROR(VLOOKUP($B265,'R11'!$M$48:$O$53,3,FALSE)),IF(VLOOKUP($B265,'R11'!$N$48:$Q$53,4,FALSE)="","",VLOOKUP($B265,'R11'!$N$48:$Q$53,4,FALSE)),IF(VLOOKUP($B265,'R11'!$M$48:$O$53,3,FALSE)="","",VLOOKUP($B265,'R11'!$M$48:$O$53,3,FALSE)))</f>
        <v>1.5</v>
      </c>
      <c r="D265" s="80">
        <f>IF(ISERROR(VLOOKUP($B265,'R1'!$M$48:$O$53,3,FALSE)),IF(VLOOKUP($B265,'R1'!$N$48:$Q$53,4,FALSE)="","",VLOOKUP($B265,'R1'!$N$48:$Q$53,4,FALSE)),IF(VLOOKUP($B265,'R1'!$M$48:$O$53,3,FALSE)="","",VLOOKUP($B265,'R1'!$M$48:$O$53,3,FALSE)))</f>
        <v>3</v>
      </c>
      <c r="E265" s="80">
        <f>IF(ISERROR(VLOOKUP($B265,'R2'!$M$48:$O$53,3,FALSE)),IF(VLOOKUP($B265,'R2'!$N$48:$Q$53,4,FALSE)="","",VLOOKUP($B265,'R2'!$N$48:$Q$53,4,FALSE)),IF(VLOOKUP($B265,'R2'!$M$48:$O$53,3,FALSE)="","",VLOOKUP($B265,'R2'!$M$48:$O$53,3,FALSE)))</f>
        <v>4</v>
      </c>
      <c r="F265" s="80" t="str">
        <f>IF(ISERROR(VLOOKUP($B265,'R3'!$M$48:$O$53,3,FALSE)),IF(VLOOKUP($B265,'R3'!$N$48:$Q$53,4,FALSE)="","",VLOOKUP($B265,'R3'!$N$48:$Q$53,4,FALSE)),IF(VLOOKUP($B265,'R3'!$M$48:$O$53,3,FALSE)="","",VLOOKUP($B265,'R3'!$M$48:$O$53,3,FALSE)))</f>
        <v/>
      </c>
      <c r="G265" s="80">
        <f>IF(ISERROR(VLOOKUP($B265,'R4'!$M$48:$O$53,3,FALSE)),IF(VLOOKUP($B265,'R4'!$N$48:$Q$53,4,FALSE)="","",VLOOKUP($B265,'R4'!$N$48:$Q$53,4,FALSE)),IF(VLOOKUP($B265,'R4'!$M$48:$O$53,3,FALSE)="","",VLOOKUP($B265,'R4'!$M$48:$O$53,3,FALSE)))</f>
        <v>4</v>
      </c>
      <c r="H265" s="80">
        <f>IF(ISERROR(VLOOKUP($B265,'R5'!$M$48:$O$53,3,FALSE)),IF(VLOOKUP($B265,'R5'!$N$48:$Q$53,4,FALSE)="","",VLOOKUP($B265,'R5'!$N$48:$Q$53,4,FALSE)),IF(VLOOKUP($B265,'R5'!$M$48:$O$53,3,FALSE)="","",VLOOKUP($B265,'R5'!$M$48:$O$53,3,FALSE)))</f>
        <v>1.5</v>
      </c>
      <c r="I265" s="80">
        <f>IF(ISERROR(VLOOKUP($B265,'R6'!$M$48:$O$53,3,FALSE)),IF(VLOOKUP($B265,'R6'!$N$48:$Q$53,4,FALSE)="","",VLOOKUP($B265,'R6'!$N$48:$Q$53,4,FALSE)),IF(VLOOKUP($B265,'R6'!$M$48:$O$53,3,FALSE)="","",VLOOKUP($B265,'R6'!$M$48:$O$53,3,FALSE)))</f>
        <v>2.5</v>
      </c>
      <c r="J265" s="80">
        <f>IF(ISERROR(VLOOKUP($B265,'R7'!$M$48:$O$53,3,FALSE)),IF(VLOOKUP($B265,'R7'!$N$48:$Q$53,4,FALSE)="","",VLOOKUP($B265,'R7'!$N$48:$Q$53,4,FALSE)),IF(VLOOKUP($B265,'R7'!$M$48:$O$53,3,FALSE)="","",VLOOKUP($B265,'R7'!$M$48:$O$53,3,FALSE)))</f>
        <v>3.5</v>
      </c>
      <c r="K265" s="80">
        <f>IF(ISERROR(VLOOKUP($B265,'R8'!$M$48:$O$53,3,FALSE)),IF(VLOOKUP($B265,'R8'!$N$48:$Q$53,4,FALSE)="","",VLOOKUP($B265,'R8'!$N$48:$Q$53,4,FALSE)),IF(VLOOKUP($B265,'R8'!$M$48:$O$53,3,FALSE)="","",VLOOKUP($B265,'R8'!$M$48:$O$53,3,FALSE)))</f>
        <v>1</v>
      </c>
      <c r="L265" s="80">
        <f>IF(ISERROR(VLOOKUP($B265,'R9'!$M$48:$O$53,3,FALSE)),IF(VLOOKUP($B265,'R9'!$N$48:$Q$53,4,FALSE)="","",VLOOKUP($B265,'R9'!$N$48:$Q$53,4,FALSE)),IF(VLOOKUP($B265,'R9'!$M$48:$O$53,3,FALSE)="","",VLOOKUP($B265,'R9'!$M$48:$O$53,3,FALSE)))</f>
        <v>2.5</v>
      </c>
      <c r="M265" s="80">
        <f>IF(ISERROR(VLOOKUP($B265,'R10'!$M$48:$O$53,3,FALSE)),IF(VLOOKUP($B265,'R10'!$N$48:$Q$53,4,FALSE)="","",VLOOKUP($B265,'R10'!$N$48:$Q$53,4,FALSE)),IF(VLOOKUP($B265,'R10'!$M$48:$O$53,3,FALSE)="","",VLOOKUP($B265,'R10'!$M$48:$O$53,3,FALSE)))</f>
        <v>3</v>
      </c>
      <c r="O265" s="80">
        <f>IF(C265="","",IF(C265&gt;C264,1,IF(C265=C264,0.5,0)))</f>
        <v>0</v>
      </c>
      <c r="P265" s="80">
        <f>IF(D265="","",IF(D265&gt;D270,1,IF(D265=D270,0.5,0)))</f>
        <v>1</v>
      </c>
      <c r="Q265" s="80">
        <f>IF(E265="","",IF(E265&gt;E266,1,IF(E265=E266,0.5,0)))</f>
        <v>1</v>
      </c>
      <c r="R265" s="80" t="str">
        <f>IF(F265="","",IF(F265&gt;F267,1,IF(F265=F267,0.5,0)))</f>
        <v/>
      </c>
      <c r="S265" s="80">
        <f>IF(G265="","",IF(G265&gt;G268,1,IF(G265=G268,0.5,0)))</f>
        <v>1</v>
      </c>
      <c r="T265" s="80">
        <f>IF(H265="","",IF(H265&gt;H269,1,IF(H265=H269,0.5,0)))</f>
        <v>0</v>
      </c>
      <c r="U265" s="80">
        <f>IF(I265="","",IF(I265&gt;I259,1,IF(I265=I259,0.5,0)))</f>
        <v>1</v>
      </c>
      <c r="V265" s="80">
        <f>IF(J265="","",IF(J265&gt;J260,1,IF(J265=J260,0.5,0)))</f>
        <v>1</v>
      </c>
      <c r="W265" s="80">
        <f>IF(K265="","",IF(K265&gt;K261,1,IF(K265=K261,0.5,0)))</f>
        <v>0</v>
      </c>
      <c r="X265" s="80">
        <f>IF(L265="","",IF(L265&gt;L262,1,IF(L265=L262,0.5,0)))</f>
        <v>1</v>
      </c>
      <c r="Y265" s="80">
        <f>IF(M265="","",IF(M265&gt;M263,1,IF(M265=M263,0.5,0)))</f>
        <v>1</v>
      </c>
    </row>
    <row r="266" spans="1:33" ht="15" customHeight="1" x14ac:dyDescent="0.3">
      <c r="A266" s="1">
        <v>8</v>
      </c>
      <c r="B266" s="83" t="s">
        <v>351</v>
      </c>
      <c r="C266" s="80">
        <f>IF(ISERROR(VLOOKUP($B266,'R11'!$M$48:$O$53,3,FALSE)),IF(VLOOKUP($B266,'R11'!$N$48:$Q$53,4,FALSE)="","",VLOOKUP($B266,'R11'!$N$48:$Q$53,4,FALSE)),IF(VLOOKUP($B266,'R11'!$M$48:$O$53,3,FALSE)="","",VLOOKUP($B266,'R11'!$M$48:$O$53,3,FALSE)))</f>
        <v>3</v>
      </c>
      <c r="D266" s="80">
        <f>IF(ISERROR(VLOOKUP($B266,'R1'!$M$48:$O$53,3,FALSE)),IF(VLOOKUP($B266,'R1'!$N$48:$Q$53,4,FALSE)="","",VLOOKUP($B266,'R1'!$N$48:$Q$53,4,FALSE)),IF(VLOOKUP($B266,'R1'!$M$48:$O$53,3,FALSE)="","",VLOOKUP($B266,'R1'!$M$48:$O$53,3,FALSE)))</f>
        <v>1</v>
      </c>
      <c r="E266" s="80">
        <f>IF(ISERROR(VLOOKUP($B266,'R2'!$M$48:$O$53,3,FALSE)),IF(VLOOKUP($B266,'R2'!$N$48:$Q$53,4,FALSE)="","",VLOOKUP($B266,'R2'!$N$48:$Q$53,4,FALSE)),IF(VLOOKUP($B266,'R2'!$M$48:$O$53,3,FALSE)="","",VLOOKUP($B266,'R2'!$M$48:$O$53,3,FALSE)))</f>
        <v>0</v>
      </c>
      <c r="F266" s="80">
        <f>IF(ISERROR(VLOOKUP($B266,'R3'!$M$48:$O$53,3,FALSE)),IF(VLOOKUP($B266,'R3'!$N$48:$Q$53,4,FALSE)="","",VLOOKUP($B266,'R3'!$N$48:$Q$53,4,FALSE)),IF(VLOOKUP($B266,'R3'!$M$48:$O$53,3,FALSE)="","",VLOOKUP($B266,'R3'!$M$48:$O$53,3,FALSE)))</f>
        <v>3</v>
      </c>
      <c r="G266" s="80" t="str">
        <f>IF(ISERROR(VLOOKUP($B266,'R4'!$M$48:$O$53,3,FALSE)),IF(VLOOKUP($B266,'R4'!$N$48:$Q$53,4,FALSE)="","",VLOOKUP($B266,'R4'!$N$48:$Q$53,4,FALSE)),IF(VLOOKUP($B266,'R4'!$M$48:$O$53,3,FALSE)="","",VLOOKUP($B266,'R4'!$M$48:$O$53,3,FALSE)))</f>
        <v/>
      </c>
      <c r="H266" s="80">
        <f>IF(ISERROR(VLOOKUP($B266,'R5'!$M$48:$O$53,3,FALSE)),IF(VLOOKUP($B266,'R5'!$N$48:$Q$53,4,FALSE)="","",VLOOKUP($B266,'R5'!$N$48:$Q$53,4,FALSE)),IF(VLOOKUP($B266,'R5'!$M$48:$O$53,3,FALSE)="","",VLOOKUP($B266,'R5'!$M$48:$O$53,3,FALSE)))</f>
        <v>4</v>
      </c>
      <c r="I266" s="80">
        <f>IF(ISERROR(VLOOKUP($B266,'R6'!$M$48:$O$53,3,FALSE)),IF(VLOOKUP($B266,'R6'!$N$48:$Q$53,4,FALSE)="","",VLOOKUP($B266,'R6'!$N$48:$Q$53,4,FALSE)),IF(VLOOKUP($B266,'R6'!$M$48:$O$53,3,FALSE)="","",VLOOKUP($B266,'R6'!$M$48:$O$53,3,FALSE)))</f>
        <v>0</v>
      </c>
      <c r="J266" s="80">
        <f>IF(ISERROR(VLOOKUP($B266,'R7'!$M$48:$O$53,3,FALSE)),IF(VLOOKUP($B266,'R7'!$N$48:$Q$53,4,FALSE)="","",VLOOKUP($B266,'R7'!$N$48:$Q$53,4,FALSE)),IF(VLOOKUP($B266,'R7'!$M$48:$O$53,3,FALSE)="","",VLOOKUP($B266,'R7'!$M$48:$O$53,3,FALSE)))</f>
        <v>0</v>
      </c>
      <c r="K266" s="80">
        <f>IF(ISERROR(VLOOKUP($B266,'R8'!$M$48:$O$53,3,FALSE)),IF(VLOOKUP($B266,'R8'!$N$48:$Q$53,4,FALSE)="","",VLOOKUP($B266,'R8'!$N$48:$Q$53,4,FALSE)),IF(VLOOKUP($B266,'R8'!$M$48:$O$53,3,FALSE)="","",VLOOKUP($B266,'R8'!$M$48:$O$53,3,FALSE)))</f>
        <v>1</v>
      </c>
      <c r="L266" s="80">
        <f>IF(ISERROR(VLOOKUP($B266,'R9'!$M$48:$O$53,3,FALSE)),IF(VLOOKUP($B266,'R9'!$N$48:$Q$53,4,FALSE)="","",VLOOKUP($B266,'R9'!$N$48:$Q$53,4,FALSE)),IF(VLOOKUP($B266,'R9'!$M$48:$O$53,3,FALSE)="","",VLOOKUP($B266,'R9'!$M$48:$O$53,3,FALSE)))</f>
        <v>1</v>
      </c>
      <c r="M266" s="80">
        <f>IF(ISERROR(VLOOKUP($B266,'R10'!$M$48:$O$53,3,FALSE)),IF(VLOOKUP($B266,'R10'!$N$48:$Q$53,4,FALSE)="","",VLOOKUP($B266,'R10'!$N$48:$Q$53,4,FALSE)),IF(VLOOKUP($B266,'R10'!$M$48:$O$53,3,FALSE)="","",VLOOKUP($B266,'R10'!$M$48:$O$53,3,FALSE)))</f>
        <v>3.5</v>
      </c>
      <c r="O266" s="80">
        <f>IF(C266="","",IF(C266&gt;C263,1,IF(C266=C263,0.5,0)))</f>
        <v>1</v>
      </c>
      <c r="P266" s="80">
        <f>IF(D266="","",IF(D266&gt;D264,1,IF(D266=D264,0.5,0)))</f>
        <v>0</v>
      </c>
      <c r="Q266" s="80">
        <f>IF(E266="","",IF(E266&gt;E265,1,IF(E266=E265,0.5,0)))</f>
        <v>0</v>
      </c>
      <c r="R266" s="80">
        <f>IF(F266="","",IF(F266&gt;F270,1,IF(F266=F270,0.5,0)))</f>
        <v>1</v>
      </c>
      <c r="S266" s="80" t="str">
        <f>IF(G266="","",IF(G266&gt;G267,1,IF(G266=G267,0.5,0)))</f>
        <v/>
      </c>
      <c r="T266" s="80">
        <f>IF(H266="","",IF(H266&gt;H268,1,IF(H266=H268,0.5,0)))</f>
        <v>1</v>
      </c>
      <c r="U266" s="80">
        <f>IF(I266="","",IF(I266&gt;I269,1,IF(I266=I269,0.5,0)))</f>
        <v>0</v>
      </c>
      <c r="V266" s="80">
        <f>IF(J266="","",IF(J266&gt;J259,1,IF(J266=J259,0.5,0)))</f>
        <v>0</v>
      </c>
      <c r="W266" s="80">
        <f>IF(K266="","",IF(K266&gt;K260,1,IF(K266=K260,0.5,0)))</f>
        <v>0</v>
      </c>
      <c r="X266" s="80">
        <f>IF(L266="","",IF(L266&gt;L261,1,IF(L266=L261,0.5,0)))</f>
        <v>0</v>
      </c>
      <c r="Y266" s="80">
        <f>IF(M266="","",IF(M266&gt;M262,1,IF(M266=M262,0.5,0)))</f>
        <v>1</v>
      </c>
      <c r="AG266" s="83"/>
    </row>
    <row r="267" spans="1:33" ht="15" customHeight="1" x14ac:dyDescent="0.3">
      <c r="A267" s="1">
        <v>9</v>
      </c>
      <c r="B267" s="83" t="s">
        <v>352</v>
      </c>
      <c r="C267" s="80" t="str">
        <f>IF(ISERROR(VLOOKUP($B267,'R11'!$M$48:$O$53,3,FALSE)),IF(VLOOKUP($B267,'R11'!$N$48:$Q$53,4,FALSE)="","",VLOOKUP($B267,'R11'!$N$48:$Q$53,4,FALSE)),IF(VLOOKUP($B267,'R11'!$M$48:$O$53,3,FALSE)="","",VLOOKUP($B267,'R11'!$M$48:$O$53,3,FALSE)))</f>
        <v/>
      </c>
      <c r="D267" s="80" t="str">
        <f>IF(ISERROR(VLOOKUP($B267,'R1'!$M$48:$O$53,3,FALSE)),IF(VLOOKUP($B267,'R1'!$N$48:$Q$53,4,FALSE)="","",VLOOKUP($B267,'R1'!$N$48:$Q$53,4,FALSE)),IF(VLOOKUP($B267,'R1'!$M$48:$O$53,3,FALSE)="","",VLOOKUP($B267,'R1'!$M$48:$O$53,3,FALSE)))</f>
        <v/>
      </c>
      <c r="E267" s="80" t="str">
        <f>IF(ISERROR(VLOOKUP($B267,'R2'!$M$48:$O$53,3,FALSE)),IF(VLOOKUP($B267,'R2'!$N$48:$Q$53,4,FALSE)="","",VLOOKUP($B267,'R2'!$N$48:$Q$53,4,FALSE)),IF(VLOOKUP($B267,'R2'!$M$48:$O$53,3,FALSE)="","",VLOOKUP($B267,'R2'!$M$48:$O$53,3,FALSE)))</f>
        <v/>
      </c>
      <c r="F267" s="80" t="str">
        <f>IF(ISERROR(VLOOKUP($B267,'R3'!$M$48:$O$53,3,FALSE)),IF(VLOOKUP($B267,'R3'!$N$48:$Q$53,4,FALSE)="","",VLOOKUP($B267,'R3'!$N$48:$Q$53,4,FALSE)),IF(VLOOKUP($B267,'R3'!$M$48:$O$53,3,FALSE)="","",VLOOKUP($B267,'R3'!$M$48:$O$53,3,FALSE)))</f>
        <v/>
      </c>
      <c r="G267" s="80" t="str">
        <f>IF(ISERROR(VLOOKUP($B267,'R4'!$M$48:$O$53,3,FALSE)),IF(VLOOKUP($B267,'R4'!$N$48:$Q$53,4,FALSE)="","",VLOOKUP($B267,'R4'!$N$48:$Q$53,4,FALSE)),IF(VLOOKUP($B267,'R4'!$M$48:$O$53,3,FALSE)="","",VLOOKUP($B267,'R4'!$M$48:$O$53,3,FALSE)))</f>
        <v/>
      </c>
      <c r="H267" s="80" t="str">
        <f>IF(ISERROR(VLOOKUP($B267,'R5'!$M$48:$O$53,3,FALSE)),IF(VLOOKUP($B267,'R5'!$N$48:$Q$53,4,FALSE)="","",VLOOKUP($B267,'R5'!$N$48:$Q$53,4,FALSE)),IF(VLOOKUP($B267,'R5'!$M$48:$O$53,3,FALSE)="","",VLOOKUP($B267,'R5'!$M$48:$O$53,3,FALSE)))</f>
        <v/>
      </c>
      <c r="I267" s="80" t="str">
        <f>IF(ISERROR(VLOOKUP($B267,'R6'!$M$48:$O$53,3,FALSE)),IF(VLOOKUP($B267,'R6'!$N$48:$Q$53,4,FALSE)="","",VLOOKUP($B267,'R6'!$N$48:$Q$53,4,FALSE)),IF(VLOOKUP($B267,'R6'!$M$48:$O$53,3,FALSE)="","",VLOOKUP($B267,'R6'!$M$48:$O$53,3,FALSE)))</f>
        <v/>
      </c>
      <c r="J267" s="80" t="str">
        <f>IF(ISERROR(VLOOKUP($B267,'R7'!$M$48:$O$53,3,FALSE)),IF(VLOOKUP($B267,'R7'!$N$48:$Q$53,4,FALSE)="","",VLOOKUP($B267,'R7'!$N$48:$Q$53,4,FALSE)),IF(VLOOKUP($B267,'R7'!$M$48:$O$53,3,FALSE)="","",VLOOKUP($B267,'R7'!$M$48:$O$53,3,FALSE)))</f>
        <v/>
      </c>
      <c r="K267" s="80" t="str">
        <f>IF(ISERROR(VLOOKUP($B267,'R8'!$M$48:$O$53,3,FALSE)),IF(VLOOKUP($B267,'R8'!$N$48:$Q$53,4,FALSE)="","",VLOOKUP($B267,'R8'!$N$48:$Q$53,4,FALSE)),IF(VLOOKUP($B267,'R8'!$M$48:$O$53,3,FALSE)="","",VLOOKUP($B267,'R8'!$M$48:$O$53,3,FALSE)))</f>
        <v/>
      </c>
      <c r="L267" s="80" t="str">
        <f>IF(ISERROR(VLOOKUP($B267,'R9'!$M$48:$O$53,3,FALSE)),IF(VLOOKUP($B267,'R9'!$N$48:$Q$53,4,FALSE)="","",VLOOKUP($B267,'R9'!$N$48:$Q$53,4,FALSE)),IF(VLOOKUP($B267,'R9'!$M$48:$O$53,3,FALSE)="","",VLOOKUP($B267,'R9'!$M$48:$O$53,3,FALSE)))</f>
        <v/>
      </c>
      <c r="M267" s="80" t="str">
        <f>IF(ISERROR(VLOOKUP($B267,'R10'!$M$48:$O$53,3,FALSE)),IF(VLOOKUP($B267,'R10'!$N$48:$Q$53,4,FALSE)="","",VLOOKUP($B267,'R10'!$N$48:$Q$53,4,FALSE)),IF(VLOOKUP($B267,'R10'!$M$48:$O$53,3,FALSE)="","",VLOOKUP($B267,'R10'!$M$48:$O$53,3,FALSE)))</f>
        <v/>
      </c>
      <c r="O267" s="80" t="str">
        <f>IF(C267="","",IF(C267&gt;C262,1,IF(C267=C262,0.5,0)))</f>
        <v/>
      </c>
      <c r="P267" s="80" t="str">
        <f>IF(D267="","",IF(D267&gt;D263,1,IF(D267=D263,0.5,0)))</f>
        <v/>
      </c>
      <c r="Q267" s="80" t="str">
        <f>IF(E267="","",IF(E267&gt;E264,1,IF(E267=E264,0.5,0)))</f>
        <v/>
      </c>
      <c r="R267" s="80" t="str">
        <f>IF(F267="","",IF(F267&gt;F265,1,IF(F267=F265,0.5,0)))</f>
        <v/>
      </c>
      <c r="S267" s="80" t="str">
        <f>IF(G267="","",IF(G267&gt;G266,1,IF(G267=G266,0.5,0)))</f>
        <v/>
      </c>
      <c r="T267" s="80" t="str">
        <f>IF(H267="","",IF(H267&gt;H270,1,IF(H267=H270,0.5,0)))</f>
        <v/>
      </c>
      <c r="U267" s="80" t="str">
        <f>IF(I267="","",IF(I267&gt;I268,1,IF(I267=I268,0.5,0)))</f>
        <v/>
      </c>
      <c r="V267" s="80" t="str">
        <f>IF(J267="","",IF(J267&gt;J269,1,IF(J267=J269,0.5,0)))</f>
        <v/>
      </c>
      <c r="W267" s="80" t="str">
        <f>IF(K267="","",IF(K267&gt;K259,1,IF(K267=K259,0.5,0)))</f>
        <v/>
      </c>
      <c r="X267" s="80" t="str">
        <f>IF(L267="","",IF(L267&gt;L260,1,IF(L267=L260,0.5,0)))</f>
        <v/>
      </c>
      <c r="Y267" s="80" t="str">
        <f>IF(M267="","",IF(M267&gt;M261,1,IF(M267=M261,0.5,0)))</f>
        <v/>
      </c>
    </row>
    <row r="268" spans="1:33" ht="15" customHeight="1" x14ac:dyDescent="0.3">
      <c r="A268" s="1">
        <v>10</v>
      </c>
      <c r="B268" s="83" t="s">
        <v>353</v>
      </c>
      <c r="C268" s="80">
        <f>IF(ISERROR(VLOOKUP($B268,'R11'!$M$48:$O$53,3,FALSE)),IF(VLOOKUP($B268,'R11'!$N$48:$Q$53,4,FALSE)="","",VLOOKUP($B268,'R11'!$N$48:$Q$53,4,FALSE)),IF(VLOOKUP($B268,'R11'!$M$48:$O$53,3,FALSE)="","",VLOOKUP($B268,'R11'!$M$48:$O$53,3,FALSE)))</f>
        <v>1</v>
      </c>
      <c r="D268" s="80">
        <f>IF(ISERROR(VLOOKUP($B268,'R1'!$M$48:$O$53,3,FALSE)),IF(VLOOKUP($B268,'R1'!$N$48:$Q$53,4,FALSE)="","",VLOOKUP($B268,'R1'!$N$48:$Q$53,4,FALSE)),IF(VLOOKUP($B268,'R1'!$M$48:$O$53,3,FALSE)="","",VLOOKUP($B268,'R1'!$M$48:$O$53,3,FALSE)))</f>
        <v>1</v>
      </c>
      <c r="E268" s="80">
        <f>IF(ISERROR(VLOOKUP($B268,'R2'!$M$48:$O$53,3,FALSE)),IF(VLOOKUP($B268,'R2'!$N$48:$Q$53,4,FALSE)="","",VLOOKUP($B268,'R2'!$N$48:$Q$53,4,FALSE)),IF(VLOOKUP($B268,'R2'!$M$48:$O$53,3,FALSE)="","",VLOOKUP($B268,'R2'!$M$48:$O$53,3,FALSE)))</f>
        <v>1</v>
      </c>
      <c r="F268" s="80">
        <f>IF(ISERROR(VLOOKUP($B268,'R3'!$M$48:$O$53,3,FALSE)),IF(VLOOKUP($B268,'R3'!$N$48:$Q$53,4,FALSE)="","",VLOOKUP($B268,'R3'!$N$48:$Q$53,4,FALSE)),IF(VLOOKUP($B268,'R3'!$M$48:$O$53,3,FALSE)="","",VLOOKUP($B268,'R3'!$M$48:$O$53,3,FALSE)))</f>
        <v>1</v>
      </c>
      <c r="G268" s="80">
        <f>IF(ISERROR(VLOOKUP($B268,'R4'!$M$48:$O$53,3,FALSE)),IF(VLOOKUP($B268,'R4'!$N$48:$Q$53,4,FALSE)="","",VLOOKUP($B268,'R4'!$N$48:$Q$53,4,FALSE)),IF(VLOOKUP($B268,'R4'!$M$48:$O$53,3,FALSE)="","",VLOOKUP($B268,'R4'!$M$48:$O$53,3,FALSE)))</f>
        <v>0</v>
      </c>
      <c r="H268" s="80">
        <f>IF(ISERROR(VLOOKUP($B268,'R5'!$M$48:$O$53,3,FALSE)),IF(VLOOKUP($B268,'R5'!$N$48:$Q$53,4,FALSE)="","",VLOOKUP($B268,'R5'!$N$48:$Q$53,4,FALSE)),IF(VLOOKUP($B268,'R5'!$M$48:$O$53,3,FALSE)="","",VLOOKUP($B268,'R5'!$M$48:$O$53,3,FALSE)))</f>
        <v>0</v>
      </c>
      <c r="I268" s="80" t="str">
        <f>IF(ISERROR(VLOOKUP($B268,'R6'!$M$48:$O$53,3,FALSE)),IF(VLOOKUP($B268,'R6'!$N$48:$Q$53,4,FALSE)="","",VLOOKUP($B268,'R6'!$N$48:$Q$53,4,FALSE)),IF(VLOOKUP($B268,'R6'!$M$48:$O$53,3,FALSE)="","",VLOOKUP($B268,'R6'!$M$48:$O$53,3,FALSE)))</f>
        <v/>
      </c>
      <c r="J268" s="80">
        <f>IF(ISERROR(VLOOKUP($B268,'R7'!$M$48:$O$53,3,FALSE)),IF(VLOOKUP($B268,'R7'!$N$48:$Q$53,4,FALSE)="","",VLOOKUP($B268,'R7'!$N$48:$Q$53,4,FALSE)),IF(VLOOKUP($B268,'R7'!$M$48:$O$53,3,FALSE)="","",VLOOKUP($B268,'R7'!$M$48:$O$53,3,FALSE)))</f>
        <v>0</v>
      </c>
      <c r="K268" s="80">
        <f>IF(ISERROR(VLOOKUP($B268,'R8'!$M$48:$O$53,3,FALSE)),IF(VLOOKUP($B268,'R8'!$N$48:$Q$53,4,FALSE)="","",VLOOKUP($B268,'R8'!$N$48:$Q$53,4,FALSE)),IF(VLOOKUP($B268,'R8'!$M$48:$O$53,3,FALSE)="","",VLOOKUP($B268,'R8'!$M$48:$O$53,3,FALSE)))</f>
        <v>0.5</v>
      </c>
      <c r="L268" s="80">
        <f>IF(ISERROR(VLOOKUP($B268,'R9'!$M$48:$O$53,3,FALSE)),IF(VLOOKUP($B268,'R9'!$N$48:$Q$53,4,FALSE)="","",VLOOKUP($B268,'R9'!$N$48:$Q$53,4,FALSE)),IF(VLOOKUP($B268,'R9'!$M$48:$O$53,3,FALSE)="","",VLOOKUP($B268,'R9'!$M$48:$O$53,3,FALSE)))</f>
        <v>0.5</v>
      </c>
      <c r="M268" s="80">
        <f>IF(ISERROR(VLOOKUP($B268,'R10'!$M$48:$O$53,3,FALSE)),IF(VLOOKUP($B268,'R10'!$N$48:$Q$53,4,FALSE)="","",VLOOKUP($B268,'R10'!$N$48:$Q$53,4,FALSE)),IF(VLOOKUP($B268,'R10'!$M$48:$O$53,3,FALSE)="","",VLOOKUP($B268,'R10'!$M$48:$O$53,3,FALSE)))</f>
        <v>0</v>
      </c>
      <c r="O268" s="80">
        <f>IF(C268="","",IF(C268&gt;C261,1,IF(C268=C261,0.5,0)))</f>
        <v>0</v>
      </c>
      <c r="P268" s="80">
        <f>IF(D268="","",IF(D268&gt;D262,1,IF(D268=D262,0.5,0)))</f>
        <v>0</v>
      </c>
      <c r="Q268" s="80">
        <f>IF(E268="","",IF(E268&gt;E263,1,IF(E268=E263,0.5,0)))</f>
        <v>0</v>
      </c>
      <c r="R268" s="80">
        <f>IF(F268="","",IF(F268&gt;F264,1,IF(F268=F264,0.5,0)))</f>
        <v>0</v>
      </c>
      <c r="S268" s="80">
        <f>IF(G268="","",IF(G268&gt;G265,1,IF(G268=G265,0.5,0)))</f>
        <v>0</v>
      </c>
      <c r="T268" s="80">
        <f>IF(H268="","",IF(H268&gt;H266,1,IF(H268=H266,0.5,0)))</f>
        <v>0</v>
      </c>
      <c r="U268" s="80" t="str">
        <f>IF(I268="","",IF(I268&gt;I267,1,IF(I268=I267,0.5,0)))</f>
        <v/>
      </c>
      <c r="V268" s="80">
        <f>IF(J268="","",IF(J268&gt;J270,1,IF(J268=J270,0.5,0)))</f>
        <v>0</v>
      </c>
      <c r="W268" s="80">
        <f>IF(K268="","",IF(K268&gt;K269,1,IF(K268=K269,0.5,0)))</f>
        <v>0</v>
      </c>
      <c r="X268" s="80">
        <f>IF(L268="","",IF(L268&gt;L259,1,IF(L268=L259,0.5,0)))</f>
        <v>0</v>
      </c>
      <c r="Y268" s="80">
        <f>IF(M268="","",IF(M268&gt;M260,1,IF(M268=M260,0.5,0)))</f>
        <v>0</v>
      </c>
    </row>
    <row r="269" spans="1:33" ht="15" customHeight="1" x14ac:dyDescent="0.3">
      <c r="A269" s="1">
        <v>11</v>
      </c>
      <c r="B269" s="92" t="s">
        <v>354</v>
      </c>
      <c r="C269" s="80">
        <f>IF(ISERROR(VLOOKUP($B269,'R11'!$M$48:$O$53,3,FALSE)),IF(VLOOKUP($B269,'R11'!$N$48:$Q$53,4,FALSE)="","",VLOOKUP($B269,'R11'!$N$48:$Q$53,4,FALSE)),IF(VLOOKUP($B269,'R11'!$M$48:$O$53,3,FALSE)="","",VLOOKUP($B269,'R11'!$M$48:$O$53,3,FALSE)))</f>
        <v>0</v>
      </c>
      <c r="D269" s="80">
        <f>IF(ISERROR(VLOOKUP($B269,'R1'!$M$48:$O$53,3,FALSE)),IF(VLOOKUP($B269,'R1'!$N$48:$Q$53,4,FALSE)="","",VLOOKUP($B269,'R1'!$N$48:$Q$53,4,FALSE)),IF(VLOOKUP($B269,'R1'!$M$48:$O$53,3,FALSE)="","",VLOOKUP($B269,'R1'!$M$48:$O$53,3,FALSE)))</f>
        <v>2.5</v>
      </c>
      <c r="E269" s="80">
        <f>IF(ISERROR(VLOOKUP($B269,'R2'!$M$48:$O$53,3,FALSE)),IF(VLOOKUP($B269,'R2'!$N$48:$Q$53,4,FALSE)="","",VLOOKUP($B269,'R2'!$N$48:$Q$53,4,FALSE)),IF(VLOOKUP($B269,'R2'!$M$48:$O$53,3,FALSE)="","",VLOOKUP($B269,'R2'!$M$48:$O$53,3,FALSE)))</f>
        <v>2.5</v>
      </c>
      <c r="F269" s="80">
        <f>IF(ISERROR(VLOOKUP($B269,'R3'!$M$48:$O$53,3,FALSE)),IF(VLOOKUP($B269,'R3'!$N$48:$Q$53,4,FALSE)="","",VLOOKUP($B269,'R3'!$N$48:$Q$53,4,FALSE)),IF(VLOOKUP($B269,'R3'!$M$48:$O$53,3,FALSE)="","",VLOOKUP($B269,'R3'!$M$48:$O$53,3,FALSE)))</f>
        <v>3</v>
      </c>
      <c r="G269" s="80">
        <f>IF(ISERROR(VLOOKUP($B269,'R4'!$M$48:$O$53,3,FALSE)),IF(VLOOKUP($B269,'R4'!$N$48:$Q$53,4,FALSE)="","",VLOOKUP($B269,'R4'!$N$48:$Q$53,4,FALSE)),IF(VLOOKUP($B269,'R4'!$M$48:$O$53,3,FALSE)="","",VLOOKUP($B269,'R4'!$M$48:$O$53,3,FALSE)))</f>
        <v>1</v>
      </c>
      <c r="H269" s="80">
        <f>IF(ISERROR(VLOOKUP($B269,'R5'!$M$48:$O$53,3,FALSE)),IF(VLOOKUP($B269,'R5'!$N$48:$Q$53,4,FALSE)="","",VLOOKUP($B269,'R5'!$N$48:$Q$53,4,FALSE)),IF(VLOOKUP($B269,'R5'!$M$48:$O$53,3,FALSE)="","",VLOOKUP($B269,'R5'!$M$48:$O$53,3,FALSE)))</f>
        <v>2.5</v>
      </c>
      <c r="I269" s="80">
        <f>IF(ISERROR(VLOOKUP($B269,'R6'!$M$48:$O$53,3,FALSE)),IF(VLOOKUP($B269,'R6'!$N$48:$Q$53,4,FALSE)="","",VLOOKUP($B269,'R6'!$N$48:$Q$53,4,FALSE)),IF(VLOOKUP($B269,'R6'!$M$48:$O$53,3,FALSE)="","",VLOOKUP($B269,'R6'!$M$48:$O$53,3,FALSE)))</f>
        <v>4</v>
      </c>
      <c r="J269" s="80" t="str">
        <f>IF(ISERROR(VLOOKUP($B269,'R7'!$M$48:$O$53,3,FALSE)),IF(VLOOKUP($B269,'R7'!$N$48:$Q$53,4,FALSE)="","",VLOOKUP($B269,'R7'!$N$48:$Q$53,4,FALSE)),IF(VLOOKUP($B269,'R7'!$M$48:$O$53,3,FALSE)="","",VLOOKUP($B269,'R7'!$M$48:$O$53,3,FALSE)))</f>
        <v/>
      </c>
      <c r="K269" s="80">
        <f>IF(ISERROR(VLOOKUP($B269,'R8'!$M$48:$O$53,3,FALSE)),IF(VLOOKUP($B269,'R8'!$N$48:$Q$53,4,FALSE)="","",VLOOKUP($B269,'R8'!$N$48:$Q$53,4,FALSE)),IF(VLOOKUP($B269,'R8'!$M$48:$O$53,3,FALSE)="","",VLOOKUP($B269,'R8'!$M$48:$O$53,3,FALSE)))</f>
        <v>3.5</v>
      </c>
      <c r="L269" s="80">
        <f>IF(ISERROR(VLOOKUP($B269,'R9'!$M$48:$O$53,3,FALSE)),IF(VLOOKUP($B269,'R9'!$N$48:$Q$53,4,FALSE)="","",VLOOKUP($B269,'R9'!$N$48:$Q$53,4,FALSE)),IF(VLOOKUP($B269,'R9'!$M$48:$O$53,3,FALSE)="","",VLOOKUP($B269,'R9'!$M$48:$O$53,3,FALSE)))</f>
        <v>2</v>
      </c>
      <c r="M269" s="80">
        <f>IF(ISERROR(VLOOKUP($B269,'R10'!$M$48:$O$53,3,FALSE)),IF(VLOOKUP($B269,'R10'!$N$48:$Q$53,4,FALSE)="","",VLOOKUP($B269,'R10'!$N$48:$Q$53,4,FALSE)),IF(VLOOKUP($B269,'R10'!$M$48:$O$53,3,FALSE)="","",VLOOKUP($B269,'R10'!$M$48:$O$53,3,FALSE)))</f>
        <v>1.5</v>
      </c>
      <c r="O269" s="80">
        <f>IF(C269="","",IF(C269&gt;C260,1,IF(C269=C260,0.5,0)))</f>
        <v>0</v>
      </c>
      <c r="P269" s="80">
        <f>IF(D269="","",IF(D269&gt;D261,1,IF(D269=D261,0.5,0)))</f>
        <v>1</v>
      </c>
      <c r="Q269" s="80">
        <f>IF(E269="","",IF(E269&gt;E262,1,IF(E269=E262,0.5,0)))</f>
        <v>1</v>
      </c>
      <c r="R269" s="80">
        <f>IF(F269="","",IF(F269&gt;F263,1,IF(F269=F263,0.5,0)))</f>
        <v>1</v>
      </c>
      <c r="S269" s="80">
        <f>IF(G269="","",IF(G269&gt;G264,1,IF(G269=G264,0.5,0)))</f>
        <v>0</v>
      </c>
      <c r="T269" s="80">
        <f>IF(H269="","",IF(H269&gt;H265,1,IF(H269=H265,0.5,0)))</f>
        <v>1</v>
      </c>
      <c r="U269" s="80">
        <f>IF(I269="","",IF(I269&gt;I266,1,IF(I269=I266,0.5,0)))</f>
        <v>1</v>
      </c>
      <c r="V269" s="80" t="str">
        <f>IF(J269="","",IF(J269&gt;J267,1,IF(J269=J267,0.5,0)))</f>
        <v/>
      </c>
      <c r="W269" s="80">
        <f>IF(K269="","",IF(K269&gt;K268,1,IF(K269=K268,0.5,0)))</f>
        <v>1</v>
      </c>
      <c r="X269" s="80">
        <f>IF(L269="","",IF(L269&gt;L270,1,IF(L269=L270,0.5,0)))</f>
        <v>0.5</v>
      </c>
      <c r="Y269" s="80">
        <f>IF(M269="","",IF(M269&gt;M259,1,IF(M269=M259,0.5,0)))</f>
        <v>0</v>
      </c>
    </row>
    <row r="270" spans="1:33" ht="15" customHeight="1" x14ac:dyDescent="0.3">
      <c r="A270" s="1">
        <v>12</v>
      </c>
      <c r="B270" s="83" t="s">
        <v>80</v>
      </c>
      <c r="C270" s="80">
        <f>IF(ISERROR(VLOOKUP($B270,'R11'!$M$48:$O$53,3,FALSE)),IF(VLOOKUP($B270,'R11'!$N$48:$Q$53,4,FALSE)="","",VLOOKUP($B270,'R11'!$N$48:$Q$53,4,FALSE)),IF(VLOOKUP($B270,'R11'!$M$48:$O$53,3,FALSE)="","",VLOOKUP($B270,'R11'!$M$48:$O$53,3,FALSE)))</f>
        <v>0</v>
      </c>
      <c r="D270" s="80">
        <f>IF(ISERROR(VLOOKUP($B270,'R1'!$M$48:$O$53,3,FALSE)),IF(VLOOKUP($B270,'R1'!$N$48:$Q$53,4,FALSE)="","",VLOOKUP($B270,'R1'!$N$48:$Q$53,4,FALSE)),IF(VLOOKUP($B270,'R1'!$M$48:$O$53,3,FALSE)="","",VLOOKUP($B270,'R1'!$M$48:$O$53,3,FALSE)))</f>
        <v>1</v>
      </c>
      <c r="E270" s="80">
        <f>IF(ISERROR(VLOOKUP($B270,'R2'!$M$48:$O$53,3,FALSE)),IF(VLOOKUP($B270,'R2'!$N$48:$Q$53,4,FALSE)="","",VLOOKUP($B270,'R2'!$N$48:$Q$53,4,FALSE)),IF(VLOOKUP($B270,'R2'!$M$48:$O$53,3,FALSE)="","",VLOOKUP($B270,'R2'!$M$48:$O$53,3,FALSE)))</f>
        <v>0</v>
      </c>
      <c r="F270" s="80">
        <f>IF(ISERROR(VLOOKUP($B270,'R3'!$M$48:$O$53,3,FALSE)),IF(VLOOKUP($B270,'R3'!$N$48:$Q$53,4,FALSE)="","",VLOOKUP($B270,'R3'!$N$48:$Q$53,4,FALSE)),IF(VLOOKUP($B270,'R3'!$M$48:$O$53,3,FALSE)="","",VLOOKUP($B270,'R3'!$M$48:$O$53,3,FALSE)))</f>
        <v>0</v>
      </c>
      <c r="G270" s="80">
        <f>IF(ISERROR(VLOOKUP($B270,'R4'!$M$48:$O$53,3,FALSE)),IF(VLOOKUP($B270,'R4'!$N$48:$Q$53,4,FALSE)="","",VLOOKUP($B270,'R4'!$N$48:$Q$53,4,FALSE)),IF(VLOOKUP($B270,'R4'!$M$48:$O$53,3,FALSE)="","",VLOOKUP($B270,'R4'!$M$48:$O$53,3,FALSE)))</f>
        <v>0</v>
      </c>
      <c r="H270" s="80" t="str">
        <f>IF(ISERROR(VLOOKUP($B270,'R5'!$M$48:$O$53,3,FALSE)),IF(VLOOKUP($B270,'R5'!$N$48:$Q$53,4,FALSE)="","",VLOOKUP($B270,'R5'!$N$48:$Q$53,4,FALSE)),IF(VLOOKUP($B270,'R5'!$M$48:$O$53,3,FALSE)="","",VLOOKUP($B270,'R5'!$M$48:$O$53,3,FALSE)))</f>
        <v/>
      </c>
      <c r="I270" s="80">
        <f>IF(ISERROR(VLOOKUP($B270,'R6'!$M$48:$O$53,3,FALSE)),IF(VLOOKUP($B270,'R6'!$N$48:$Q$53,4,FALSE)="","",VLOOKUP($B270,'R6'!$N$48:$Q$53,4,FALSE)),IF(VLOOKUP($B270,'R6'!$M$48:$O$53,3,FALSE)="","",VLOOKUP($B270,'R6'!$M$48:$O$53,3,FALSE)))</f>
        <v>1</v>
      </c>
      <c r="J270" s="80">
        <f>IF(ISERROR(VLOOKUP($B270,'R7'!$M$48:$O$53,3,FALSE)),IF(VLOOKUP($B270,'R7'!$N$48:$Q$53,4,FALSE)="","",VLOOKUP($B270,'R7'!$N$48:$Q$53,4,FALSE)),IF(VLOOKUP($B270,'R7'!$M$48:$O$53,3,FALSE)="","",VLOOKUP($B270,'R7'!$M$48:$O$53,3,FALSE)))</f>
        <v>4</v>
      </c>
      <c r="K270" s="80">
        <f>IF(ISERROR(VLOOKUP($B270,'R8'!$M$48:$O$53,3,FALSE)),IF(VLOOKUP($B270,'R8'!$N$48:$Q$53,4,FALSE)="","",VLOOKUP($B270,'R8'!$N$48:$Q$53,4,FALSE)),IF(VLOOKUP($B270,'R8'!$M$48:$O$53,3,FALSE)="","",VLOOKUP($B270,'R8'!$M$48:$O$53,3,FALSE)))</f>
        <v>2.5</v>
      </c>
      <c r="L270" s="80">
        <f>IF(ISERROR(VLOOKUP($B270,'R9'!$M$48:$O$53,3,FALSE)),IF(VLOOKUP($B270,'R9'!$N$48:$Q$53,4,FALSE)="","",VLOOKUP($B270,'R9'!$N$48:$Q$53,4,FALSE)),IF(VLOOKUP($B270,'R9'!$M$48:$O$53,3,FALSE)="","",VLOOKUP($B270,'R9'!$M$48:$O$53,3,FALSE)))</f>
        <v>2</v>
      </c>
      <c r="M270" s="80">
        <f>IF(ISERROR(VLOOKUP($B270,'R10'!$M$48:$O$53,3,FALSE)),IF(VLOOKUP($B270,'R10'!$N$48:$Q$53,4,FALSE)="","",VLOOKUP($B270,'R10'!$N$48:$Q$53,4,FALSE)),IF(VLOOKUP($B270,'R10'!$M$48:$O$53,3,FALSE)="","",VLOOKUP($B270,'R10'!$M$48:$O$53,3,FALSE)))</f>
        <v>0</v>
      </c>
      <c r="O270" s="80">
        <f>IF(C270="","",IF(C270&gt;C259,1,IF(C270=C259,0.5,0)))</f>
        <v>0</v>
      </c>
      <c r="P270" s="80">
        <f>IF(D270="","",IF(D270&gt;D265,1,IF(D270=D265,0.5,0)))</f>
        <v>0</v>
      </c>
      <c r="Q270" s="80">
        <f>IF(E270="","",IF(E270&gt;E260,1,IF(E270=E260,0.5,0)))</f>
        <v>0</v>
      </c>
      <c r="R270" s="80">
        <f>IF(F270="","",IF(F270&gt;F266,1,IF(F270=F266,0.5,0)))</f>
        <v>0</v>
      </c>
      <c r="S270" s="80">
        <f>IF(G270="","",IF(G270&gt;G261,1,IF(G270=G261,0.5,0)))</f>
        <v>0</v>
      </c>
      <c r="T270" s="80" t="str">
        <f>IF(H270="","",IF(H270&gt;H267,1,IF(H270=H267,0.5,0)))</f>
        <v/>
      </c>
      <c r="U270" s="80">
        <f>IF(I270="","",IF(I270&gt;I262,1,IF(I270=I262,0.5,0)))</f>
        <v>0</v>
      </c>
      <c r="V270" s="80">
        <f>IF(J270="","",IF(J270&gt;J268,1,IF(J270=J268,0.5,0)))</f>
        <v>1</v>
      </c>
      <c r="W270" s="80">
        <f>IF(K270="","",IF(K270&gt;K263,1,IF(K270=K263,0.5,0)))</f>
        <v>1</v>
      </c>
      <c r="X270" s="80">
        <f>IF(L270="","",IF(L270&gt;L269,1,IF(L270=L269,0.5,0)))</f>
        <v>0.5</v>
      </c>
      <c r="Y270" s="80">
        <f>IF(M270="","",IF(M270&gt;M264,1,IF(M270=M264,0.5,0)))</f>
        <v>0</v>
      </c>
    </row>
    <row r="271" spans="1:33" ht="15" customHeight="1" x14ac:dyDescent="0.3">
      <c r="A271" s="1"/>
      <c r="B271" s="88" t="s">
        <v>59</v>
      </c>
    </row>
    <row r="272" spans="1:33" ht="15" customHeight="1" x14ac:dyDescent="0.3">
      <c r="A272" s="1"/>
      <c r="B272" s="87" t="s">
        <v>18</v>
      </c>
    </row>
    <row r="273" spans="1:25" ht="15" customHeight="1" x14ac:dyDescent="0.3">
      <c r="A273" s="1"/>
      <c r="B273" s="87"/>
    </row>
    <row r="274" spans="1:25" ht="15" customHeight="1" x14ac:dyDescent="0.3">
      <c r="A274" s="1">
        <v>1</v>
      </c>
      <c r="B274" s="83" t="s">
        <v>355</v>
      </c>
      <c r="C274" s="80">
        <f>IF(ISERROR(VLOOKUP($B274,'R11'!$A$56:$C$61,3,FALSE)),IF(VLOOKUP($B274,'R11'!$B$56:$E$61,4,FALSE)="","",VLOOKUP($B274,'R11'!$B$56:$E$61,4,FALSE)),IF(VLOOKUP($B274,'R11'!$A$56:$C$61,3,FALSE)="","",VLOOKUP($B274,'R11'!$A$56:$C$61,3,FALSE)))</f>
        <v>2.5</v>
      </c>
      <c r="D274" s="80">
        <f>IF(ISERROR(VLOOKUP($B274,'R1'!$A$56:$C$61,3,FALSE)),IF(VLOOKUP($B274,'R1'!$B$56:$E$61,4,FALSE)="","",VLOOKUP($B274,'R1'!$B$56:$E$61,4,FALSE)),IF(VLOOKUP($B274,'R1'!$A$56:$C$61,3,FALSE)="","",VLOOKUP($B274,'R1'!$A$56:$C$61,3,FALSE)))</f>
        <v>0.5</v>
      </c>
      <c r="E274" s="80">
        <f>IF(ISERROR(VLOOKUP($B274,'R2'!$A$56:$C$61,3,FALSE)),IF(VLOOKUP($B274,'R2'!$B$56:$E$61,4,FALSE)="","",VLOOKUP($B274,'R2'!$B$56:$E$61,4,FALSE)),IF(VLOOKUP($B274,'R2'!$A$56:$C$61,3,FALSE)="","",VLOOKUP($B274,'R2'!$A$56:$C$61,3,FALSE)))</f>
        <v>2.5</v>
      </c>
      <c r="F274" s="80">
        <f>IF(ISERROR(VLOOKUP($B274,'R3'!$A$56:$C$61,3,FALSE)),IF(VLOOKUP($B274,'R3'!$B$56:$E$61,4,FALSE)="","",VLOOKUP($B274,'R3'!$B$56:$E$61,4,FALSE)),IF(VLOOKUP($B274,'R3'!$A$56:$C$61,3,FALSE)="","",VLOOKUP($B274,'R3'!$A$56:$C$61,3,FALSE)))</f>
        <v>2</v>
      </c>
      <c r="G274" s="80">
        <f>IF(ISERROR(VLOOKUP($B274,'R4'!$A$56:$C$61,3,FALSE)),IF(VLOOKUP($B274,'R4'!$B$56:$E$61,4,FALSE)="","",VLOOKUP($B274,'R4'!$B$56:$E$61,4,FALSE)),IF(VLOOKUP($B274,'R4'!$A$56:$C$61,3,FALSE)="","",VLOOKUP($B274,'R4'!$A$56:$C$61,3,FALSE)))</f>
        <v>2.5</v>
      </c>
      <c r="H274" s="80">
        <f>IF(ISERROR(VLOOKUP($B274,'R5'!$A$56:$C$61,3,FALSE)),IF(VLOOKUP($B274,'R5'!$B$56:$E$61,4,FALSE)="","",VLOOKUP($B274,'R5'!$B$56:$E$61,4,FALSE)),IF(VLOOKUP($B274,'R5'!$A$56:$C$61,3,FALSE)="","",VLOOKUP($B274,'R5'!$A$56:$C$61,3,FALSE)))</f>
        <v>1</v>
      </c>
      <c r="I274" s="80">
        <f>IF(ISERROR(VLOOKUP($B274,'R6'!$A$56:$C$61,3,FALSE)),IF(VLOOKUP($B274,'R6'!$B$56:$E$61,4,FALSE)="","",VLOOKUP($B274,'R6'!$B$56:$E$61,4,FALSE)),IF(VLOOKUP($B274,'R6'!$A$56:$C$61,3,FALSE)="","",VLOOKUP($B274,'R6'!$A$56:$C$61,3,FALSE)))</f>
        <v>3</v>
      </c>
      <c r="J274" s="80">
        <f>IF(ISERROR(VLOOKUP($B274,'R7'!$A$56:$C$61,3,FALSE)),IF(VLOOKUP($B274,'R7'!$B$56:$E$61,4,FALSE)="","",VLOOKUP($B274,'R7'!$B$56:$E$61,4,FALSE)),IF(VLOOKUP($B274,'R7'!$A$56:$C$61,3,FALSE)="","",VLOOKUP($B274,'R7'!$A$56:$C$61,3,FALSE)))</f>
        <v>2</v>
      </c>
      <c r="K274" s="80">
        <f>IF(ISERROR(VLOOKUP($B274,'R8'!$A$56:$C$61,3,FALSE)),IF(VLOOKUP($B274,'R8'!$B$56:$E$61,4,FALSE)="","",VLOOKUP($B274,'R8'!$B$56:$E$61,4,FALSE)),IF(VLOOKUP($B274,'R8'!$A$56:$C$61,3,FALSE)="","",VLOOKUP($B274,'R8'!$A$56:$C$61,3,FALSE)))</f>
        <v>3</v>
      </c>
      <c r="L274" s="80" t="str">
        <f>IF(ISERROR(VLOOKUP($B274,'R9'!$A$56:$C$61,3,FALSE)),IF(VLOOKUP($B274,'R9'!$B$56:$E$61,4,FALSE)="","",VLOOKUP($B274,'R9'!$B$56:$E$61,4,FALSE)),IF(VLOOKUP($B274,'R9'!$A$56:$C$61,3,FALSE)="","",VLOOKUP($B274,'R9'!$A$56:$C$61,3,FALSE)))</f>
        <v/>
      </c>
      <c r="M274" s="80">
        <f>IF(ISERROR(VLOOKUP($B274,'R10'!$A$56:$C$61,3,FALSE)),IF(VLOOKUP($B274,'R10'!$B$56:$E$61,4,FALSE)="","",VLOOKUP($B274,'R10'!$B$56:$E$61,4,FALSE)),IF(VLOOKUP($B274,'R10'!$A$56:$C$61,3,FALSE)="","",VLOOKUP($B274,'R10'!$A$56:$C$61,3,FALSE)))</f>
        <v>3</v>
      </c>
      <c r="O274" s="80">
        <f>IF(C274="","",IF(C274&gt;C285,1,IF(C274=C285,0.5,0)))</f>
        <v>1</v>
      </c>
      <c r="P274" s="80">
        <f>IF(D274="","",IF(D274&gt;D275,1,IF(D274=D275,0.5,0)))</f>
        <v>0</v>
      </c>
      <c r="Q274" s="80">
        <f>IF(E274="","",IF(E274&gt;E276,1,IF(E274=E276,0.5,0)))</f>
        <v>1</v>
      </c>
      <c r="R274" s="80">
        <f>IF(F274="","",IF(F274&gt;F277,1,IF(F274=F277,0.5,0)))</f>
        <v>0.5</v>
      </c>
      <c r="S274" s="80">
        <f>IF(G274="","",IF(G274&gt;G278,1,IF(G274=G278,0.5,0)))</f>
        <v>1</v>
      </c>
      <c r="T274" s="80">
        <f>IF(H274="","",IF(H274&gt;H279,1,IF(H274=H279,0.5,0)))</f>
        <v>0</v>
      </c>
      <c r="U274" s="80">
        <f>IF(I274="","",IF(I274&gt;I280,1,IF(I274=I280,0.5,0)))</f>
        <v>1</v>
      </c>
      <c r="V274" s="80">
        <f>IF(J274="","",IF(J274&gt;J281,1,IF(J274=J281,0.5,0)))</f>
        <v>0.5</v>
      </c>
      <c r="W274" s="80">
        <f>IF(K274="","",IF(K274&gt;K282,1,IF(K274=K282,0.5,0)))</f>
        <v>1</v>
      </c>
      <c r="X274" s="80" t="str">
        <f>IF(L274="","",IF(L274&gt;L283,1,IF(L274=L283,0.5,0)))</f>
        <v/>
      </c>
      <c r="Y274" s="80">
        <f>IF(M274="","",IF(M274&gt;M284,1,IF(M274=M284,0.5,0)))</f>
        <v>1</v>
      </c>
    </row>
    <row r="275" spans="1:25" ht="15" customHeight="1" x14ac:dyDescent="0.3">
      <c r="A275" s="1">
        <v>2</v>
      </c>
      <c r="B275" s="83" t="s">
        <v>356</v>
      </c>
      <c r="C275" s="80">
        <f>IF(ISERROR(VLOOKUP($B275,'R11'!$A$56:$C$61,3,FALSE)),IF(VLOOKUP($B275,'R11'!$B$56:$E$61,4,FALSE)="","",VLOOKUP($B275,'R11'!$B$56:$E$61,4,FALSE)),IF(VLOOKUP($B275,'R11'!$A$56:$C$61,3,FALSE)="","",VLOOKUP($B275,'R11'!$A$56:$C$61,3,FALSE)))</f>
        <v>4</v>
      </c>
      <c r="D275" s="80">
        <f>IF(ISERROR(VLOOKUP($B275,'R1'!$A$56:$C$61,3,FALSE)),IF(VLOOKUP($B275,'R1'!$B$56:$E$61,4,FALSE)="","",VLOOKUP($B275,'R1'!$B$56:$E$61,4,FALSE)),IF(VLOOKUP($B275,'R1'!$A$56:$C$61,3,FALSE)="","",VLOOKUP($B275,'R1'!$A$56:$C$61,3,FALSE)))</f>
        <v>3.5</v>
      </c>
      <c r="E275" s="80">
        <f>IF(ISERROR(VLOOKUP($B275,'R2'!$A$56:$C$61,3,FALSE)),IF(VLOOKUP($B275,'R2'!$B$56:$E$61,4,FALSE)="","",VLOOKUP($B275,'R2'!$B$56:$E$61,4,FALSE)),IF(VLOOKUP($B275,'R2'!$A$56:$C$61,3,FALSE)="","",VLOOKUP($B275,'R2'!$A$56:$C$61,3,FALSE)))</f>
        <v>0</v>
      </c>
      <c r="F275" s="80">
        <f>IF(ISERROR(VLOOKUP($B275,'R3'!$A$56:$C$61,3,FALSE)),IF(VLOOKUP($B275,'R3'!$B$56:$E$61,4,FALSE)="","",VLOOKUP($B275,'R3'!$B$56:$E$61,4,FALSE)),IF(VLOOKUP($B275,'R3'!$A$56:$C$61,3,FALSE)="","",VLOOKUP($B275,'R3'!$A$56:$C$61,3,FALSE)))</f>
        <v>2.5</v>
      </c>
      <c r="G275" s="80">
        <f>IF(ISERROR(VLOOKUP($B275,'R4'!$A$56:$C$61,3,FALSE)),IF(VLOOKUP($B275,'R4'!$B$56:$E$61,4,FALSE)="","",VLOOKUP($B275,'R4'!$B$56:$E$61,4,FALSE)),IF(VLOOKUP($B275,'R4'!$A$56:$C$61,3,FALSE)="","",VLOOKUP($B275,'R4'!$A$56:$C$61,3,FALSE)))</f>
        <v>2.5</v>
      </c>
      <c r="H275" s="80">
        <f>IF(ISERROR(VLOOKUP($B275,'R5'!$A$56:$C$61,3,FALSE)),IF(VLOOKUP($B275,'R5'!$B$56:$E$61,4,FALSE)="","",VLOOKUP($B275,'R5'!$B$56:$E$61,4,FALSE)),IF(VLOOKUP($B275,'R5'!$A$56:$C$61,3,FALSE)="","",VLOOKUP($B275,'R5'!$A$56:$C$61,3,FALSE)))</f>
        <v>4</v>
      </c>
      <c r="I275" s="80">
        <f>IF(ISERROR(VLOOKUP($B275,'R6'!$A$56:$C$61,3,FALSE)),IF(VLOOKUP($B275,'R6'!$B$56:$E$61,4,FALSE)="","",VLOOKUP($B275,'R6'!$B$56:$E$61,4,FALSE)),IF(VLOOKUP($B275,'R6'!$A$56:$C$61,3,FALSE)="","",VLOOKUP($B275,'R6'!$A$56:$C$61,3,FALSE)))</f>
        <v>2.5</v>
      </c>
      <c r="J275" s="80">
        <f>IF(ISERROR(VLOOKUP($B275,'R7'!$A$56:$C$61,3,FALSE)),IF(VLOOKUP($B275,'R7'!$B$56:$E$61,4,FALSE)="","",VLOOKUP($B275,'R7'!$B$56:$E$61,4,FALSE)),IF(VLOOKUP($B275,'R7'!$A$56:$C$61,3,FALSE)="","",VLOOKUP($B275,'R7'!$A$56:$C$61,3,FALSE)))</f>
        <v>4</v>
      </c>
      <c r="K275" s="80">
        <f>IF(ISERROR(VLOOKUP($B275,'R8'!$A$56:$C$61,3,FALSE)),IF(VLOOKUP($B275,'R8'!$B$56:$E$61,4,FALSE)="","",VLOOKUP($B275,'R8'!$B$56:$E$61,4,FALSE)),IF(VLOOKUP($B275,'R8'!$A$56:$C$61,3,FALSE)="","",VLOOKUP($B275,'R8'!$A$56:$C$61,3,FALSE)))</f>
        <v>4</v>
      </c>
      <c r="L275" s="80">
        <f>IF(ISERROR(VLOOKUP($B275,'R9'!$A$56:$C$61,3,FALSE)),IF(VLOOKUP($B275,'R9'!$B$56:$E$61,4,FALSE)="","",VLOOKUP($B275,'R9'!$B$56:$E$61,4,FALSE)),IF(VLOOKUP($B275,'R9'!$A$56:$C$61,3,FALSE)="","",VLOOKUP($B275,'R9'!$A$56:$C$61,3,FALSE)))</f>
        <v>3.5</v>
      </c>
      <c r="M275" s="80" t="str">
        <f>IF(ISERROR(VLOOKUP($B275,'R10'!$A$56:$C$61,3,FALSE)),IF(VLOOKUP($B275,'R10'!$B$56:$E$61,4,FALSE)="","",VLOOKUP($B275,'R10'!$B$56:$E$61,4,FALSE)),IF(VLOOKUP($B275,'R10'!$A$56:$C$61,3,FALSE)="","",VLOOKUP($B275,'R10'!$A$56:$C$61,3,FALSE)))</f>
        <v/>
      </c>
      <c r="O275" s="80">
        <f>IF(C275="","",IF(C275&gt;C284,1,IF(C275=C284,0.5,0)))</f>
        <v>1</v>
      </c>
      <c r="P275" s="80">
        <f>IF(D275="","",IF(D275&gt;D274,1,IF(D275=D274,0.5,0)))</f>
        <v>1</v>
      </c>
      <c r="Q275" s="80">
        <f>IF(E275="","",IF(E275&gt;E285,1,IF(E275=E285,0.5,0)))</f>
        <v>0</v>
      </c>
      <c r="R275" s="80">
        <f>IF(F275="","",IF(F275&gt;F276,1,IF(F275=F276,0.5,0)))</f>
        <v>1</v>
      </c>
      <c r="S275" s="80">
        <f>IF(G275="","",IF(G275&gt;G277,1,IF(G275=G277,0.5,0)))</f>
        <v>1</v>
      </c>
      <c r="T275" s="80">
        <f>IF(H275="","",IF(H275&gt;H278,1,IF(H275=H278,0.5,0)))</f>
        <v>1</v>
      </c>
      <c r="U275" s="80">
        <f>IF(I275="","",IF(I275&gt;I279,1,IF(I275=I279,0.5,0)))</f>
        <v>1</v>
      </c>
      <c r="V275" s="80">
        <f>IF(J275="","",IF(J275&gt;J280,1,IF(J275=J280,0.5,0)))</f>
        <v>1</v>
      </c>
      <c r="W275" s="80">
        <f>IF(K275="","",IF(K275&gt;K281,1,IF(K275=K281,0.5,0)))</f>
        <v>1</v>
      </c>
      <c r="X275" s="80">
        <f>IF(L275="","",IF(L275&gt;L282,1,IF(L275=L282,0.5,0)))</f>
        <v>1</v>
      </c>
      <c r="Y275" s="80" t="str">
        <f>IF(M275="","",IF(M275&gt;M283,1,IF(M275=M283,0.5,0)))</f>
        <v/>
      </c>
    </row>
    <row r="276" spans="1:25" ht="15" customHeight="1" x14ac:dyDescent="0.3">
      <c r="A276" s="1">
        <v>3</v>
      </c>
      <c r="B276" s="83" t="s">
        <v>357</v>
      </c>
      <c r="C276" s="80" t="str">
        <f>IF(ISERROR(VLOOKUP($B276,'R11'!$A$56:$C$61,3,FALSE)),IF(VLOOKUP($B276,'R11'!$B$56:$E$61,4,FALSE)="","",VLOOKUP($B276,'R11'!$B$56:$E$61,4,FALSE)),IF(VLOOKUP($B276,'R11'!$A$56:$C$61,3,FALSE)="","",VLOOKUP($B276,'R11'!$A$56:$C$61,3,FALSE)))</f>
        <v/>
      </c>
      <c r="D276" s="80">
        <f>IF(ISERROR(VLOOKUP($B276,'R1'!$A$56:$C$61,3,FALSE)),IF(VLOOKUP($B276,'R1'!$B$56:$E$61,4,FALSE)="","",VLOOKUP($B276,'R1'!$B$56:$E$61,4,FALSE)),IF(VLOOKUP($B276,'R1'!$A$56:$C$61,3,FALSE)="","",VLOOKUP($B276,'R1'!$A$56:$C$61,3,FALSE)))</f>
        <v>1.5</v>
      </c>
      <c r="E276" s="80">
        <f>IF(ISERROR(VLOOKUP($B276,'R2'!$A$56:$C$61,3,FALSE)),IF(VLOOKUP($B276,'R2'!$B$56:$E$61,4,FALSE)="","",VLOOKUP($B276,'R2'!$B$56:$E$61,4,FALSE)),IF(VLOOKUP($B276,'R2'!$A$56:$C$61,3,FALSE)="","",VLOOKUP($B276,'R2'!$A$56:$C$61,3,FALSE)))</f>
        <v>1.5</v>
      </c>
      <c r="F276" s="80">
        <f>IF(ISERROR(VLOOKUP($B276,'R3'!$A$56:$C$61,3,FALSE)),IF(VLOOKUP($B276,'R3'!$B$56:$E$61,4,FALSE)="","",VLOOKUP($B276,'R3'!$B$56:$E$61,4,FALSE)),IF(VLOOKUP($B276,'R3'!$A$56:$C$61,3,FALSE)="","",VLOOKUP($B276,'R3'!$A$56:$C$61,3,FALSE)))</f>
        <v>1.5</v>
      </c>
      <c r="G276" s="80">
        <f>IF(ISERROR(VLOOKUP($B276,'R4'!$A$56:$C$61,3,FALSE)),IF(VLOOKUP($B276,'R4'!$B$56:$E$61,4,FALSE)="","",VLOOKUP($B276,'R4'!$B$56:$E$61,4,FALSE)),IF(VLOOKUP($B276,'R4'!$A$56:$C$61,3,FALSE)="","",VLOOKUP($B276,'R4'!$A$56:$C$61,3,FALSE)))</f>
        <v>1.5</v>
      </c>
      <c r="H276" s="80">
        <f>IF(ISERROR(VLOOKUP($B276,'R5'!$A$56:$C$61,3,FALSE)),IF(VLOOKUP($B276,'R5'!$B$56:$E$61,4,FALSE)="","",VLOOKUP($B276,'R5'!$B$56:$E$61,4,FALSE)),IF(VLOOKUP($B276,'R5'!$A$56:$C$61,3,FALSE)="","",VLOOKUP($B276,'R5'!$A$56:$C$61,3,FALSE)))</f>
        <v>0</v>
      </c>
      <c r="I276" s="80">
        <f>IF(ISERROR(VLOOKUP($B276,'R6'!$A$56:$C$61,3,FALSE)),IF(VLOOKUP($B276,'R6'!$B$56:$E$61,4,FALSE)="","",VLOOKUP($B276,'R6'!$B$56:$E$61,4,FALSE)),IF(VLOOKUP($B276,'R6'!$A$56:$C$61,3,FALSE)="","",VLOOKUP($B276,'R6'!$A$56:$C$61,3,FALSE)))</f>
        <v>0</v>
      </c>
      <c r="J276" s="80">
        <f>IF(ISERROR(VLOOKUP($B276,'R7'!$A$56:$C$61,3,FALSE)),IF(VLOOKUP($B276,'R7'!$B$56:$E$61,4,FALSE)="","",VLOOKUP($B276,'R7'!$B$56:$E$61,4,FALSE)),IF(VLOOKUP($B276,'R7'!$A$56:$C$61,3,FALSE)="","",VLOOKUP($B276,'R7'!$A$56:$C$61,3,FALSE)))</f>
        <v>0</v>
      </c>
      <c r="K276" s="80">
        <f>IF(ISERROR(VLOOKUP($B276,'R8'!$A$56:$C$61,3,FALSE)),IF(VLOOKUP($B276,'R8'!$B$56:$E$61,4,FALSE)="","",VLOOKUP($B276,'R8'!$B$56:$E$61,4,FALSE)),IF(VLOOKUP($B276,'R8'!$A$56:$C$61,3,FALSE)="","",VLOOKUP($B276,'R8'!$A$56:$C$61,3,FALSE)))</f>
        <v>1</v>
      </c>
      <c r="L276" s="80">
        <f>IF(ISERROR(VLOOKUP($B276,'R9'!$A$56:$C$61,3,FALSE)),IF(VLOOKUP($B276,'R9'!$B$56:$E$61,4,FALSE)="","",VLOOKUP($B276,'R9'!$B$56:$E$61,4,FALSE)),IF(VLOOKUP($B276,'R9'!$A$56:$C$61,3,FALSE)="","",VLOOKUP($B276,'R9'!$A$56:$C$61,3,FALSE)))</f>
        <v>1</v>
      </c>
      <c r="M276" s="80">
        <f>IF(ISERROR(VLOOKUP($B276,'R10'!$A$56:$C$61,3,FALSE)),IF(VLOOKUP($B276,'R10'!$B$56:$E$61,4,FALSE)="","",VLOOKUP($B276,'R10'!$B$56:$E$61,4,FALSE)),IF(VLOOKUP($B276,'R10'!$A$56:$C$61,3,FALSE)="","",VLOOKUP($B276,'R10'!$A$56:$C$61,3,FALSE)))</f>
        <v>4</v>
      </c>
      <c r="O276" s="80" t="str">
        <f>IF(C276="","",IF(C276&gt;C283,1,IF(C276=C283,0.5,0)))</f>
        <v/>
      </c>
      <c r="P276" s="80">
        <f>IF(D276="","",IF(D276&gt;D284,1,IF(D276=D284,0.5,0)))</f>
        <v>0</v>
      </c>
      <c r="Q276" s="80">
        <f>IF(E276="","",IF(E276&gt;E274,1,IF(E276=E274,0.5,0)))</f>
        <v>0</v>
      </c>
      <c r="R276" s="80">
        <f>IF(F276="","",IF(F276&gt;F275,1,IF(F276=F275,0.5,0)))</f>
        <v>0</v>
      </c>
      <c r="S276" s="80">
        <f>IF(G276="","",IF(G276&gt;G285,1,IF(G276=G285,0.5,0)))</f>
        <v>0</v>
      </c>
      <c r="T276" s="80">
        <f>IF(H276="","",IF(H276&gt;H277,1,IF(H276=H277,0.5,0)))</f>
        <v>0</v>
      </c>
      <c r="U276" s="80">
        <f>IF(I276="","",IF(I276&gt;I278,1,IF(I276=I278,0.5,0)))</f>
        <v>0</v>
      </c>
      <c r="V276" s="80">
        <f>IF(J276="","",IF(J276&gt;J279,1,IF(J276=J279,0.5,0)))</f>
        <v>0</v>
      </c>
      <c r="W276" s="80">
        <f>IF(K276="","",IF(K276&gt;K280,1,IF(K276=K280,0.5,0)))</f>
        <v>0</v>
      </c>
      <c r="X276" s="80">
        <f>IF(L276="","",IF(L276&gt;L281,1,IF(L276=L281,0.5,0)))</f>
        <v>0</v>
      </c>
      <c r="Y276" s="80">
        <f>IF(M276="","",IF(M276&gt;M282,1,IF(M276=M282,0.5,0)))</f>
        <v>1</v>
      </c>
    </row>
    <row r="277" spans="1:25" ht="15" customHeight="1" x14ac:dyDescent="0.3">
      <c r="A277" s="1">
        <v>4</v>
      </c>
      <c r="B277" s="83" t="s">
        <v>358</v>
      </c>
      <c r="C277" s="80">
        <f>IF(ISERROR(VLOOKUP($B277,'R11'!$A$56:$C$61,3,FALSE)),IF(VLOOKUP($B277,'R11'!$B$56:$E$61,4,FALSE)="","",VLOOKUP($B277,'R11'!$B$56:$E$61,4,FALSE)),IF(VLOOKUP($B277,'R11'!$A$56:$C$61,3,FALSE)="","",VLOOKUP($B277,'R11'!$A$56:$C$61,3,FALSE)))</f>
        <v>2</v>
      </c>
      <c r="D277" s="80" t="str">
        <f>IF(ISERROR(VLOOKUP($B277,'R1'!$A$56:$C$61,3,FALSE)),IF(VLOOKUP($B277,'R1'!$B$56:$E$61,4,FALSE)="","",VLOOKUP($B277,'R1'!$B$56:$E$61,4,FALSE)),IF(VLOOKUP($B277,'R1'!$A$56:$C$61,3,FALSE)="","",VLOOKUP($B277,'R1'!$A$56:$C$61,3,FALSE)))</f>
        <v/>
      </c>
      <c r="E277" s="80">
        <f>IF(ISERROR(VLOOKUP($B277,'R2'!$A$56:$C$61,3,FALSE)),IF(VLOOKUP($B277,'R2'!$B$56:$E$61,4,FALSE)="","",VLOOKUP($B277,'R2'!$B$56:$E$61,4,FALSE)),IF(VLOOKUP($B277,'R2'!$A$56:$C$61,3,FALSE)="","",VLOOKUP($B277,'R2'!$A$56:$C$61,3,FALSE)))</f>
        <v>1.5</v>
      </c>
      <c r="F277" s="80">
        <f>IF(ISERROR(VLOOKUP($B277,'R3'!$A$56:$C$61,3,FALSE)),IF(VLOOKUP($B277,'R3'!$B$56:$E$61,4,FALSE)="","",VLOOKUP($B277,'R3'!$B$56:$E$61,4,FALSE)),IF(VLOOKUP($B277,'R3'!$A$56:$C$61,3,FALSE)="","",VLOOKUP($B277,'R3'!$A$56:$C$61,3,FALSE)))</f>
        <v>2</v>
      </c>
      <c r="G277" s="80">
        <f>IF(ISERROR(VLOOKUP($B277,'R4'!$A$56:$C$61,3,FALSE)),IF(VLOOKUP($B277,'R4'!$B$56:$E$61,4,FALSE)="","",VLOOKUP($B277,'R4'!$B$56:$E$61,4,FALSE)),IF(VLOOKUP($B277,'R4'!$A$56:$C$61,3,FALSE)="","",VLOOKUP($B277,'R4'!$A$56:$C$61,3,FALSE)))</f>
        <v>1.5</v>
      </c>
      <c r="H277" s="80">
        <f>IF(ISERROR(VLOOKUP($B277,'R5'!$A$56:$C$61,3,FALSE)),IF(VLOOKUP($B277,'R5'!$B$56:$E$61,4,FALSE)="","",VLOOKUP($B277,'R5'!$B$56:$E$61,4,FALSE)),IF(VLOOKUP($B277,'R5'!$A$56:$C$61,3,FALSE)="","",VLOOKUP($B277,'R5'!$A$56:$C$61,3,FALSE)))</f>
        <v>4</v>
      </c>
      <c r="I277" s="80">
        <f>IF(ISERROR(VLOOKUP($B277,'R6'!$A$56:$C$61,3,FALSE)),IF(VLOOKUP($B277,'R6'!$B$56:$E$61,4,FALSE)="","",VLOOKUP($B277,'R6'!$B$56:$E$61,4,FALSE)),IF(VLOOKUP($B277,'R6'!$A$56:$C$61,3,FALSE)="","",VLOOKUP($B277,'R6'!$A$56:$C$61,3,FALSE)))</f>
        <v>0</v>
      </c>
      <c r="J277" s="80">
        <f>IF(ISERROR(VLOOKUP($B277,'R7'!$A$56:$C$61,3,FALSE)),IF(VLOOKUP($B277,'R7'!$B$56:$E$61,4,FALSE)="","",VLOOKUP($B277,'R7'!$B$56:$E$61,4,FALSE)),IF(VLOOKUP($B277,'R7'!$A$56:$C$61,3,FALSE)="","",VLOOKUP($B277,'R7'!$A$56:$C$61,3,FALSE)))</f>
        <v>4</v>
      </c>
      <c r="K277" s="80">
        <f>IF(ISERROR(VLOOKUP($B277,'R8'!$A$56:$C$61,3,FALSE)),IF(VLOOKUP($B277,'R8'!$B$56:$E$61,4,FALSE)="","",VLOOKUP($B277,'R8'!$B$56:$E$61,4,FALSE)),IF(VLOOKUP($B277,'R8'!$A$56:$C$61,3,FALSE)="","",VLOOKUP($B277,'R8'!$A$56:$C$61,3,FALSE)))</f>
        <v>0</v>
      </c>
      <c r="L277" s="80">
        <f>IF(ISERROR(VLOOKUP($B277,'R9'!$A$56:$C$61,3,FALSE)),IF(VLOOKUP($B277,'R9'!$B$56:$E$61,4,FALSE)="","",VLOOKUP($B277,'R9'!$B$56:$E$61,4,FALSE)),IF(VLOOKUP($B277,'R9'!$A$56:$C$61,3,FALSE)="","",VLOOKUP($B277,'R9'!$A$56:$C$61,3,FALSE)))</f>
        <v>3</v>
      </c>
      <c r="M277" s="80">
        <f>IF(ISERROR(VLOOKUP($B277,'R10'!$A$56:$C$61,3,FALSE)),IF(VLOOKUP($B277,'R10'!$B$56:$E$61,4,FALSE)="","",VLOOKUP($B277,'R10'!$B$56:$E$61,4,FALSE)),IF(VLOOKUP($B277,'R10'!$A$56:$C$61,3,FALSE)="","",VLOOKUP($B277,'R10'!$A$56:$C$61,3,FALSE)))</f>
        <v>0.5</v>
      </c>
      <c r="O277" s="80">
        <f>IF(C277="","",IF(C277&gt;C282,1,IF(C277=C282,0.5,0)))</f>
        <v>0.5</v>
      </c>
      <c r="P277" s="80" t="str">
        <f>IF(D277="","",IF(D277&gt;D283,1,IF(D277=D283,0.5,0)))</f>
        <v/>
      </c>
      <c r="Q277" s="80">
        <f>IF(E277="","",IF(E277&gt;E284,1,IF(E277=E284,0.5,0)))</f>
        <v>0</v>
      </c>
      <c r="R277" s="80">
        <f>IF(F277="","",IF(F277&gt;F274,1,IF(F277=F274,0.5,0)))</f>
        <v>0.5</v>
      </c>
      <c r="S277" s="80">
        <f>IF(G277="","",IF(G277&gt;G275,1,IF(G277=G275,0.5,0)))</f>
        <v>0</v>
      </c>
      <c r="T277" s="80">
        <f>IF(H277="","",IF(H277&gt;H276,1,IF(H277=H276,0.5,0)))</f>
        <v>1</v>
      </c>
      <c r="U277" s="80">
        <f>IF(I277="","",IF(I277&gt;I285,1,IF(I277=I285,0.5,0)))</f>
        <v>0</v>
      </c>
      <c r="V277" s="80">
        <f>IF(J277="","",IF(J277&gt;J278,1,IF(J277=J278,0.5,0)))</f>
        <v>1</v>
      </c>
      <c r="W277" s="80">
        <f>IF(K277="","",IF(K277&gt;K279,1,IF(K277=K279,0.5,0)))</f>
        <v>0</v>
      </c>
      <c r="X277" s="80">
        <f>IF(L277="","",IF(L277&gt;L280,1,IF(L277=L280,0.5,0)))</f>
        <v>1</v>
      </c>
      <c r="Y277" s="80">
        <f>IF(M277="","",IF(M277&gt;M281,1,IF(M277=M281,0.5,0)))</f>
        <v>0</v>
      </c>
    </row>
    <row r="278" spans="1:25" ht="15" customHeight="1" x14ac:dyDescent="0.3">
      <c r="A278" s="1">
        <v>5</v>
      </c>
      <c r="B278" s="83" t="s">
        <v>359</v>
      </c>
      <c r="C278" s="80">
        <f>IF(ISERROR(VLOOKUP($B278,'R11'!$A$56:$C$61,3,FALSE)),IF(VLOOKUP($B278,'R11'!$B$56:$E$61,4,FALSE)="","",VLOOKUP($B278,'R11'!$B$56:$E$61,4,FALSE)),IF(VLOOKUP($B278,'R11'!$A$56:$C$61,3,FALSE)="","",VLOOKUP($B278,'R11'!$A$56:$C$61,3,FALSE)))</f>
        <v>2</v>
      </c>
      <c r="D278" s="80">
        <f>IF(ISERROR(VLOOKUP($B278,'R1'!$A$56:$C$61,3,FALSE)),IF(VLOOKUP($B278,'R1'!$B$56:$E$61,4,FALSE)="","",VLOOKUP($B278,'R1'!$B$56:$E$61,4,FALSE)),IF(VLOOKUP($B278,'R1'!$A$56:$C$61,3,FALSE)="","",VLOOKUP($B278,'R1'!$A$56:$C$61,3,FALSE)))</f>
        <v>2</v>
      </c>
      <c r="E278" s="80" t="str">
        <f>IF(ISERROR(VLOOKUP($B278,'R2'!$A$56:$C$61,3,FALSE)),IF(VLOOKUP($B278,'R2'!$B$56:$E$61,4,FALSE)="","",VLOOKUP($B278,'R2'!$B$56:$E$61,4,FALSE)),IF(VLOOKUP($B278,'R2'!$A$56:$C$61,3,FALSE)="","",VLOOKUP($B278,'R2'!$A$56:$C$61,3,FALSE)))</f>
        <v/>
      </c>
      <c r="F278" s="80">
        <f>IF(ISERROR(VLOOKUP($B278,'R3'!$A$56:$C$61,3,FALSE)),IF(VLOOKUP($B278,'R3'!$B$56:$E$61,4,FALSE)="","",VLOOKUP($B278,'R3'!$B$56:$E$61,4,FALSE)),IF(VLOOKUP($B278,'R3'!$A$56:$C$61,3,FALSE)="","",VLOOKUP($B278,'R3'!$A$56:$C$61,3,FALSE)))</f>
        <v>2.5</v>
      </c>
      <c r="G278" s="80">
        <f>IF(ISERROR(VLOOKUP($B278,'R4'!$A$56:$C$61,3,FALSE)),IF(VLOOKUP($B278,'R4'!$B$56:$E$61,4,FALSE)="","",VLOOKUP($B278,'R4'!$B$56:$E$61,4,FALSE)),IF(VLOOKUP($B278,'R4'!$A$56:$C$61,3,FALSE)="","",VLOOKUP($B278,'R4'!$A$56:$C$61,3,FALSE)))</f>
        <v>1.5</v>
      </c>
      <c r="H278" s="80">
        <f>IF(ISERROR(VLOOKUP($B278,'R5'!$A$56:$C$61,3,FALSE)),IF(VLOOKUP($B278,'R5'!$B$56:$E$61,4,FALSE)="","",VLOOKUP($B278,'R5'!$B$56:$E$61,4,FALSE)),IF(VLOOKUP($B278,'R5'!$A$56:$C$61,3,FALSE)="","",VLOOKUP($B278,'R5'!$A$56:$C$61,3,FALSE)))</f>
        <v>0</v>
      </c>
      <c r="I278" s="80">
        <f>IF(ISERROR(VLOOKUP($B278,'R6'!$A$56:$C$61,3,FALSE)),IF(VLOOKUP($B278,'R6'!$B$56:$E$61,4,FALSE)="","",VLOOKUP($B278,'R6'!$B$56:$E$61,4,FALSE)),IF(VLOOKUP($B278,'R6'!$A$56:$C$61,3,FALSE)="","",VLOOKUP($B278,'R6'!$A$56:$C$61,3,FALSE)))</f>
        <v>4</v>
      </c>
      <c r="J278" s="80">
        <f>IF(ISERROR(VLOOKUP($B278,'R7'!$A$56:$C$61,3,FALSE)),IF(VLOOKUP($B278,'R7'!$B$56:$E$61,4,FALSE)="","",VLOOKUP($B278,'R7'!$B$56:$E$61,4,FALSE)),IF(VLOOKUP($B278,'R7'!$A$56:$C$61,3,FALSE)="","",VLOOKUP($B278,'R7'!$A$56:$C$61,3,FALSE)))</f>
        <v>0</v>
      </c>
      <c r="K278" s="80">
        <f>IF(ISERROR(VLOOKUP($B278,'R8'!$A$56:$C$61,3,FALSE)),IF(VLOOKUP($B278,'R8'!$B$56:$E$61,4,FALSE)="","",VLOOKUP($B278,'R8'!$B$56:$E$61,4,FALSE)),IF(VLOOKUP($B278,'R8'!$A$56:$C$61,3,FALSE)="","",VLOOKUP($B278,'R8'!$A$56:$C$61,3,FALSE)))</f>
        <v>0.5</v>
      </c>
      <c r="L278" s="80">
        <f>IF(ISERROR(VLOOKUP($B278,'R9'!$A$56:$C$61,3,FALSE)),IF(VLOOKUP($B278,'R9'!$B$56:$E$61,4,FALSE)="","",VLOOKUP($B278,'R9'!$B$56:$E$61,4,FALSE)),IF(VLOOKUP($B278,'R9'!$A$56:$C$61,3,FALSE)="","",VLOOKUP($B278,'R9'!$A$56:$C$61,3,FALSE)))</f>
        <v>0.5</v>
      </c>
      <c r="M278" s="80">
        <f>IF(ISERROR(VLOOKUP($B278,'R10'!$A$56:$C$61,3,FALSE)),IF(VLOOKUP($B278,'R10'!$B$56:$E$61,4,FALSE)="","",VLOOKUP($B278,'R10'!$B$56:$E$61,4,FALSE)),IF(VLOOKUP($B278,'R10'!$A$56:$C$61,3,FALSE)="","",VLOOKUP($B278,'R10'!$A$56:$C$61,3,FALSE)))</f>
        <v>2.5</v>
      </c>
      <c r="O278" s="80">
        <f>IF(C278="","",IF(C278&gt;C281,1,IF(C278=C281,0.5,0)))</f>
        <v>0.5</v>
      </c>
      <c r="P278" s="80">
        <f>IF(D278="","",IF(D278&gt;D282,1,IF(D278=D282,0.5,0)))</f>
        <v>0.5</v>
      </c>
      <c r="Q278" s="80" t="str">
        <f>IF(E278="","",IF(E278&gt;E283,1,IF(E278=E283,0.5,0)))</f>
        <v/>
      </c>
      <c r="R278" s="80">
        <f>IF(F278="","",IF(F278&gt;F284,1,IF(F278=F284,0.5,0)))</f>
        <v>1</v>
      </c>
      <c r="S278" s="80">
        <f>IF(G278="","",IF(G278&gt;G274,1,IF(G278=G274,0.5,0)))</f>
        <v>0</v>
      </c>
      <c r="T278" s="80">
        <f>IF(H278="","",IF(H278&gt;H275,1,IF(H278=H275,0.5,0)))</f>
        <v>0</v>
      </c>
      <c r="U278" s="80">
        <f>IF(I278="","",IF(I278&gt;I276,1,IF(I278=I276,0.5,0)))</f>
        <v>1</v>
      </c>
      <c r="V278" s="80">
        <f>IF(J278="","",IF(J278&gt;J277,1,IF(J278=J277,0.5,0)))</f>
        <v>0</v>
      </c>
      <c r="W278" s="80">
        <f>IF(K278="","",IF(K278&gt;K285,1,IF(K278=K285,0.5,0)))</f>
        <v>0</v>
      </c>
      <c r="X278" s="80">
        <f>IF(L278="","",IF(L278&gt;L279,1,IF(L278=L279,0.5,0)))</f>
        <v>0</v>
      </c>
      <c r="Y278" s="80">
        <f>IF(M278="","",IF(M278&gt;M280,1,IF(M278=M280,0.5,0)))</f>
        <v>1</v>
      </c>
    </row>
    <row r="279" spans="1:25" ht="15" customHeight="1" x14ac:dyDescent="0.3">
      <c r="A279" s="1">
        <v>6</v>
      </c>
      <c r="B279" s="83" t="s">
        <v>360</v>
      </c>
      <c r="C279" s="80">
        <f>IF(ISERROR(VLOOKUP($B279,'R11'!$A$56:$C$61,3,FALSE)),IF(VLOOKUP($B279,'R11'!$B$56:$E$61,4,FALSE)="","",VLOOKUP($B279,'R11'!$B$56:$E$61,4,FALSE)),IF(VLOOKUP($B279,'R11'!$A$56:$C$61,3,FALSE)="","",VLOOKUP($B279,'R11'!$A$56:$C$61,3,FALSE)))</f>
        <v>3.5</v>
      </c>
      <c r="D279" s="80">
        <f>IF(ISERROR(VLOOKUP($B279,'R1'!$A$56:$C$61,3,FALSE)),IF(VLOOKUP($B279,'R1'!$B$56:$E$61,4,FALSE)="","",VLOOKUP($B279,'R1'!$B$56:$E$61,4,FALSE)),IF(VLOOKUP($B279,'R1'!$A$56:$C$61,3,FALSE)="","",VLOOKUP($B279,'R1'!$A$56:$C$61,3,FALSE)))</f>
        <v>3.5</v>
      </c>
      <c r="E279" s="80">
        <f>IF(ISERROR(VLOOKUP($B279,'R2'!$A$56:$C$61,3,FALSE)),IF(VLOOKUP($B279,'R2'!$B$56:$E$61,4,FALSE)="","",VLOOKUP($B279,'R2'!$B$56:$E$61,4,FALSE)),IF(VLOOKUP($B279,'R2'!$A$56:$C$61,3,FALSE)="","",VLOOKUP($B279,'R2'!$A$56:$C$61,3,FALSE)))</f>
        <v>3</v>
      </c>
      <c r="F279" s="80" t="str">
        <f>IF(ISERROR(VLOOKUP($B279,'R3'!$A$56:$C$61,3,FALSE)),IF(VLOOKUP($B279,'R3'!$B$56:$E$61,4,FALSE)="","",VLOOKUP($B279,'R3'!$B$56:$E$61,4,FALSE)),IF(VLOOKUP($B279,'R3'!$A$56:$C$61,3,FALSE)="","",VLOOKUP($B279,'R3'!$A$56:$C$61,3,FALSE)))</f>
        <v/>
      </c>
      <c r="G279" s="80">
        <f>IF(ISERROR(VLOOKUP($B279,'R4'!$A$56:$C$61,3,FALSE)),IF(VLOOKUP($B279,'R4'!$B$56:$E$61,4,FALSE)="","",VLOOKUP($B279,'R4'!$B$56:$E$61,4,FALSE)),IF(VLOOKUP($B279,'R4'!$A$56:$C$61,3,FALSE)="","",VLOOKUP($B279,'R4'!$A$56:$C$61,3,FALSE)))</f>
        <v>4</v>
      </c>
      <c r="H279" s="80">
        <f>IF(ISERROR(VLOOKUP($B279,'R5'!$A$56:$C$61,3,FALSE)),IF(VLOOKUP($B279,'R5'!$B$56:$E$61,4,FALSE)="","",VLOOKUP($B279,'R5'!$B$56:$E$61,4,FALSE)),IF(VLOOKUP($B279,'R5'!$A$56:$C$61,3,FALSE)="","",VLOOKUP($B279,'R5'!$A$56:$C$61,3,FALSE)))</f>
        <v>3</v>
      </c>
      <c r="I279" s="80">
        <f>IF(ISERROR(VLOOKUP($B279,'R6'!$A$56:$C$61,3,FALSE)),IF(VLOOKUP($B279,'R6'!$B$56:$E$61,4,FALSE)="","",VLOOKUP($B279,'R6'!$B$56:$E$61,4,FALSE)),IF(VLOOKUP($B279,'R6'!$A$56:$C$61,3,FALSE)="","",VLOOKUP($B279,'R6'!$A$56:$C$61,3,FALSE)))</f>
        <v>1.5</v>
      </c>
      <c r="J279" s="80">
        <f>IF(ISERROR(VLOOKUP($B279,'R7'!$A$56:$C$61,3,FALSE)),IF(VLOOKUP($B279,'R7'!$B$56:$E$61,4,FALSE)="","",VLOOKUP($B279,'R7'!$B$56:$E$61,4,FALSE)),IF(VLOOKUP($B279,'R7'!$A$56:$C$61,3,FALSE)="","",VLOOKUP($B279,'R7'!$A$56:$C$61,3,FALSE)))</f>
        <v>4</v>
      </c>
      <c r="K279" s="80">
        <f>IF(ISERROR(VLOOKUP($B279,'R8'!$A$56:$C$61,3,FALSE)),IF(VLOOKUP($B279,'R8'!$B$56:$E$61,4,FALSE)="","",VLOOKUP($B279,'R8'!$B$56:$E$61,4,FALSE)),IF(VLOOKUP($B279,'R8'!$A$56:$C$61,3,FALSE)="","",VLOOKUP($B279,'R8'!$A$56:$C$61,3,FALSE)))</f>
        <v>4</v>
      </c>
      <c r="L279" s="80">
        <f>IF(ISERROR(VLOOKUP($B279,'R9'!$A$56:$C$61,3,FALSE)),IF(VLOOKUP($B279,'R9'!$B$56:$E$61,4,FALSE)="","",VLOOKUP($B279,'R9'!$B$56:$E$61,4,FALSE)),IF(VLOOKUP($B279,'R9'!$A$56:$C$61,3,FALSE)="","",VLOOKUP($B279,'R9'!$A$56:$C$61,3,FALSE)))</f>
        <v>3.5</v>
      </c>
      <c r="M279" s="80">
        <f>IF(ISERROR(VLOOKUP($B279,'R10'!$A$56:$C$61,3,FALSE)),IF(VLOOKUP($B279,'R10'!$B$56:$E$61,4,FALSE)="","",VLOOKUP($B279,'R10'!$B$56:$E$61,4,FALSE)),IF(VLOOKUP($B279,'R10'!$A$56:$C$61,3,FALSE)="","",VLOOKUP($B279,'R10'!$A$56:$C$61,3,FALSE)))</f>
        <v>3.5</v>
      </c>
      <c r="O279" s="80">
        <f>IF(C279="","",IF(C279&gt;C280,1,IF(C279=C280,0.5,0)))</f>
        <v>1</v>
      </c>
      <c r="P279" s="80">
        <f>IF(D279="","",IF(D279&gt;D281,1,IF(D279=D281,0.5,0)))</f>
        <v>1</v>
      </c>
      <c r="Q279" s="80">
        <f>IF(E279="","",IF(E279&gt;E282,1,IF(E279=E282,0.5,0)))</f>
        <v>1</v>
      </c>
      <c r="R279" s="80" t="str">
        <f>IF(F279="","",IF(F279&gt;F283,1,IF(F279=F283,0.5,0)))</f>
        <v/>
      </c>
      <c r="S279" s="80">
        <f>IF(G279="","",IF(G279&gt;G284,1,IF(G279=G284,0.5,0)))</f>
        <v>1</v>
      </c>
      <c r="T279" s="80">
        <f>IF(H279="","",IF(H279&gt;H274,1,IF(H279=H274,0.5,0)))</f>
        <v>1</v>
      </c>
      <c r="U279" s="80">
        <f>IF(I279="","",IF(I279&gt;I275,1,IF(I279=I275,0.5,0)))</f>
        <v>0</v>
      </c>
      <c r="V279" s="80">
        <f>IF(J279="","",IF(J279&gt;J276,1,IF(J279=J276,0.5,0)))</f>
        <v>1</v>
      </c>
      <c r="W279" s="80">
        <f>IF(K279="","",IF(K279&gt;K277,1,IF(K279=K277,0.5,0)))</f>
        <v>1</v>
      </c>
      <c r="X279" s="80">
        <f>IF(L279="","",IF(L279&gt;L278,1,IF(L279=L278,0.5,0)))</f>
        <v>1</v>
      </c>
      <c r="Y279" s="80">
        <f>IF(M279="","",IF(M279&gt;M285,1,IF(M279=M285,0.5,0)))</f>
        <v>1</v>
      </c>
    </row>
    <row r="280" spans="1:25" ht="15" customHeight="1" x14ac:dyDescent="0.3">
      <c r="A280" s="1">
        <v>7</v>
      </c>
      <c r="B280" s="83" t="s">
        <v>88</v>
      </c>
      <c r="C280" s="80">
        <f>IF(ISERROR(VLOOKUP($B280,'R11'!$A$56:$C$61,3,FALSE)),IF(VLOOKUP($B280,'R11'!$B$56:$E$61,4,FALSE)="","",VLOOKUP($B280,'R11'!$B$56:$E$61,4,FALSE)),IF(VLOOKUP($B280,'R11'!$A$56:$C$61,3,FALSE)="","",VLOOKUP($B280,'R11'!$A$56:$C$61,3,FALSE)))</f>
        <v>0.5</v>
      </c>
      <c r="D280" s="80">
        <f>IF(ISERROR(VLOOKUP($B280,'R1'!$A$56:$C$61,3,FALSE)),IF(VLOOKUP($B280,'R1'!$B$56:$E$61,4,FALSE)="","",VLOOKUP($B280,'R1'!$B$56:$E$61,4,FALSE)),IF(VLOOKUP($B280,'R1'!$A$56:$C$61,3,FALSE)="","",VLOOKUP($B280,'R1'!$A$56:$C$61,3,FALSE)))</f>
        <v>0.5</v>
      </c>
      <c r="E280" s="80">
        <f>IF(ISERROR(VLOOKUP($B280,'R2'!$A$56:$C$61,3,FALSE)),IF(VLOOKUP($B280,'R2'!$B$56:$E$61,4,FALSE)="","",VLOOKUP($B280,'R2'!$B$56:$E$61,4,FALSE)),IF(VLOOKUP($B280,'R2'!$A$56:$C$61,3,FALSE)="","",VLOOKUP($B280,'R2'!$A$56:$C$61,3,FALSE)))</f>
        <v>2</v>
      </c>
      <c r="F280" s="80">
        <f>IF(ISERROR(VLOOKUP($B280,'R3'!$A$56:$C$61,3,FALSE)),IF(VLOOKUP($B280,'R3'!$B$56:$E$61,4,FALSE)="","",VLOOKUP($B280,'R3'!$B$56:$E$61,4,FALSE)),IF(VLOOKUP($B280,'R3'!$A$56:$C$61,3,FALSE)="","",VLOOKUP($B280,'R3'!$A$56:$C$61,3,FALSE)))</f>
        <v>1</v>
      </c>
      <c r="G280" s="80" t="str">
        <f>IF(ISERROR(VLOOKUP($B280,'R4'!$A$56:$C$61,3,FALSE)),IF(VLOOKUP($B280,'R4'!$B$56:$E$61,4,FALSE)="","",VLOOKUP($B280,'R4'!$B$56:$E$61,4,FALSE)),IF(VLOOKUP($B280,'R4'!$A$56:$C$61,3,FALSE)="","",VLOOKUP($B280,'R4'!$A$56:$C$61,3,FALSE)))</f>
        <v/>
      </c>
      <c r="H280" s="80">
        <f>IF(ISERROR(VLOOKUP($B280,'R5'!$A$56:$C$61,3,FALSE)),IF(VLOOKUP($B280,'R5'!$B$56:$E$61,4,FALSE)="","",VLOOKUP($B280,'R5'!$B$56:$E$61,4,FALSE)),IF(VLOOKUP($B280,'R5'!$A$56:$C$61,3,FALSE)="","",VLOOKUP($B280,'R5'!$A$56:$C$61,3,FALSE)))</f>
        <v>2</v>
      </c>
      <c r="I280" s="80">
        <f>IF(ISERROR(VLOOKUP($B280,'R6'!$A$56:$C$61,3,FALSE)),IF(VLOOKUP($B280,'R6'!$B$56:$E$61,4,FALSE)="","",VLOOKUP($B280,'R6'!$B$56:$E$61,4,FALSE)),IF(VLOOKUP($B280,'R6'!$A$56:$C$61,3,FALSE)="","",VLOOKUP($B280,'R6'!$A$56:$C$61,3,FALSE)))</f>
        <v>1</v>
      </c>
      <c r="J280" s="80">
        <f>IF(ISERROR(VLOOKUP($B280,'R7'!$A$56:$C$61,3,FALSE)),IF(VLOOKUP($B280,'R7'!$B$56:$E$61,4,FALSE)="","",VLOOKUP($B280,'R7'!$B$56:$E$61,4,FALSE)),IF(VLOOKUP($B280,'R7'!$A$56:$C$61,3,FALSE)="","",VLOOKUP($B280,'R7'!$A$56:$C$61,3,FALSE)))</f>
        <v>0</v>
      </c>
      <c r="K280" s="80">
        <f>IF(ISERROR(VLOOKUP($B280,'R8'!$A$56:$C$61,3,FALSE)),IF(VLOOKUP($B280,'R8'!$B$56:$E$61,4,FALSE)="","",VLOOKUP($B280,'R8'!$B$56:$E$61,4,FALSE)),IF(VLOOKUP($B280,'R8'!$A$56:$C$61,3,FALSE)="","",VLOOKUP($B280,'R8'!$A$56:$C$61,3,FALSE)))</f>
        <v>3</v>
      </c>
      <c r="L280" s="80">
        <f>IF(ISERROR(VLOOKUP($B280,'R9'!$A$56:$C$61,3,FALSE)),IF(VLOOKUP($B280,'R9'!$B$56:$E$61,4,FALSE)="","",VLOOKUP($B280,'R9'!$B$56:$E$61,4,FALSE)),IF(VLOOKUP($B280,'R9'!$A$56:$C$61,3,FALSE)="","",VLOOKUP($B280,'R9'!$A$56:$C$61,3,FALSE)))</f>
        <v>1</v>
      </c>
      <c r="M280" s="80">
        <f>IF(ISERROR(VLOOKUP($B280,'R10'!$A$56:$C$61,3,FALSE)),IF(VLOOKUP($B280,'R10'!$B$56:$E$61,4,FALSE)="","",VLOOKUP($B280,'R10'!$B$56:$E$61,4,FALSE)),IF(VLOOKUP($B280,'R10'!$A$56:$C$61,3,FALSE)="","",VLOOKUP($B280,'R10'!$A$56:$C$61,3,FALSE)))</f>
        <v>1.5</v>
      </c>
      <c r="O280" s="80">
        <f>IF(C280="","",IF(C280&gt;C279,1,IF(C280=C279,0.5,0)))</f>
        <v>0</v>
      </c>
      <c r="P280" s="80">
        <f>IF(D280="","",IF(D280&gt;D285,1,IF(D280=D285,0.5,0)))</f>
        <v>0</v>
      </c>
      <c r="Q280" s="80">
        <f>IF(E280="","",IF(E280&gt;E281,1,IF(E280=E281,0.5,0)))</f>
        <v>0.5</v>
      </c>
      <c r="R280" s="80">
        <f>IF(F280="","",IF(F280&gt;F282,1,IF(F280=F282,0.5,0)))</f>
        <v>0</v>
      </c>
      <c r="S280" s="80" t="str">
        <f>IF(G280="","",IF(G280&gt;G283,1,IF(G280=G283,0.5,0)))</f>
        <v/>
      </c>
      <c r="T280" s="80">
        <f>IF(H280="","",IF(H280&gt;H284,1,IF(H280=H284,0.5,0)))</f>
        <v>0.5</v>
      </c>
      <c r="U280" s="80">
        <f>IF(I280="","",IF(I280&gt;I274,1,IF(I280=I274,0.5,0)))</f>
        <v>0</v>
      </c>
      <c r="V280" s="80">
        <f>IF(J280="","",IF(J280&gt;J275,1,IF(J280=J275,0.5,0)))</f>
        <v>0</v>
      </c>
      <c r="W280" s="80">
        <f>IF(K280="","",IF(K280&gt;K276,1,IF(K280=K276,0.5,0)))</f>
        <v>1</v>
      </c>
      <c r="X280" s="80">
        <f>IF(L280="","",IF(L280&gt;L277,1,IF(L280=L277,0.5,0)))</f>
        <v>0</v>
      </c>
      <c r="Y280" s="80">
        <f>IF(M280="","",IF(M280&gt;M278,1,IF(M280=M278,0.5,0)))</f>
        <v>0</v>
      </c>
    </row>
    <row r="281" spans="1:25" ht="15" customHeight="1" x14ac:dyDescent="0.3">
      <c r="A281" s="1">
        <v>8</v>
      </c>
      <c r="B281" s="83" t="s">
        <v>361</v>
      </c>
      <c r="C281" s="80">
        <f>IF(ISERROR(VLOOKUP($B281,'R11'!$A$56:$C$61,3,FALSE)),IF(VLOOKUP($B281,'R11'!$B$56:$E$61,4,FALSE)="","",VLOOKUP($B281,'R11'!$B$56:$E$61,4,FALSE)),IF(VLOOKUP($B281,'R11'!$A$56:$C$61,3,FALSE)="","",VLOOKUP($B281,'R11'!$A$56:$C$61,3,FALSE)))</f>
        <v>2</v>
      </c>
      <c r="D281" s="80">
        <f>IF(ISERROR(VLOOKUP($B281,'R1'!$A$56:$C$61,3,FALSE)),IF(VLOOKUP($B281,'R1'!$B$56:$E$61,4,FALSE)="","",VLOOKUP($B281,'R1'!$B$56:$E$61,4,FALSE)),IF(VLOOKUP($B281,'R1'!$A$56:$C$61,3,FALSE)="","",VLOOKUP($B281,'R1'!$A$56:$C$61,3,FALSE)))</f>
        <v>0.5</v>
      </c>
      <c r="E281" s="80">
        <f>IF(ISERROR(VLOOKUP($B281,'R2'!$A$56:$C$61,3,FALSE)),IF(VLOOKUP($B281,'R2'!$B$56:$E$61,4,FALSE)="","",VLOOKUP($B281,'R2'!$B$56:$E$61,4,FALSE)),IF(VLOOKUP($B281,'R2'!$A$56:$C$61,3,FALSE)="","",VLOOKUP($B281,'R2'!$A$56:$C$61,3,FALSE)))</f>
        <v>2</v>
      </c>
      <c r="F281" s="80">
        <f>IF(ISERROR(VLOOKUP($B281,'R3'!$A$56:$C$61,3,FALSE)),IF(VLOOKUP($B281,'R3'!$B$56:$E$61,4,FALSE)="","",VLOOKUP($B281,'R3'!$B$56:$E$61,4,FALSE)),IF(VLOOKUP($B281,'R3'!$A$56:$C$61,3,FALSE)="","",VLOOKUP($B281,'R3'!$A$56:$C$61,3,FALSE)))</f>
        <v>1.5</v>
      </c>
      <c r="G281" s="80">
        <f>IF(ISERROR(VLOOKUP($B281,'R4'!$A$56:$C$61,3,FALSE)),IF(VLOOKUP($B281,'R4'!$B$56:$E$61,4,FALSE)="","",VLOOKUP($B281,'R4'!$B$56:$E$61,4,FALSE)),IF(VLOOKUP($B281,'R4'!$A$56:$C$61,3,FALSE)="","",VLOOKUP($B281,'R4'!$A$56:$C$61,3,FALSE)))</f>
        <v>4</v>
      </c>
      <c r="H281" s="80" t="str">
        <f>IF(ISERROR(VLOOKUP($B281,'R5'!$A$56:$C$61,3,FALSE)),IF(VLOOKUP($B281,'R5'!$B$56:$E$61,4,FALSE)="","",VLOOKUP($B281,'R5'!$B$56:$E$61,4,FALSE)),IF(VLOOKUP($B281,'R5'!$A$56:$C$61,3,FALSE)="","",VLOOKUP($B281,'R5'!$A$56:$C$61,3,FALSE)))</f>
        <v/>
      </c>
      <c r="I281" s="80">
        <f>IF(ISERROR(VLOOKUP($B281,'R6'!$A$56:$C$61,3,FALSE)),IF(VLOOKUP($B281,'R6'!$B$56:$E$61,4,FALSE)="","",VLOOKUP($B281,'R6'!$B$56:$E$61,4,FALSE)),IF(VLOOKUP($B281,'R6'!$A$56:$C$61,3,FALSE)="","",VLOOKUP($B281,'R6'!$A$56:$C$61,3,FALSE)))</f>
        <v>1.5</v>
      </c>
      <c r="J281" s="80">
        <f>IF(ISERROR(VLOOKUP($B281,'R7'!$A$56:$C$61,3,FALSE)),IF(VLOOKUP($B281,'R7'!$B$56:$E$61,4,FALSE)="","",VLOOKUP($B281,'R7'!$B$56:$E$61,4,FALSE)),IF(VLOOKUP($B281,'R7'!$A$56:$C$61,3,FALSE)="","",VLOOKUP($B281,'R7'!$A$56:$C$61,3,FALSE)))</f>
        <v>2</v>
      </c>
      <c r="K281" s="80">
        <f>IF(ISERROR(VLOOKUP($B281,'R8'!$A$56:$C$61,3,FALSE)),IF(VLOOKUP($B281,'R8'!$B$56:$E$61,4,FALSE)="","",VLOOKUP($B281,'R8'!$B$56:$E$61,4,FALSE)),IF(VLOOKUP($B281,'R8'!$A$56:$C$61,3,FALSE)="","",VLOOKUP($B281,'R8'!$A$56:$C$61,3,FALSE)))</f>
        <v>0</v>
      </c>
      <c r="L281" s="80">
        <f>IF(ISERROR(VLOOKUP($B281,'R9'!$A$56:$C$61,3,FALSE)),IF(VLOOKUP($B281,'R9'!$B$56:$E$61,4,FALSE)="","",VLOOKUP($B281,'R9'!$B$56:$E$61,4,FALSE)),IF(VLOOKUP($B281,'R9'!$A$56:$C$61,3,FALSE)="","",VLOOKUP($B281,'R9'!$A$56:$C$61,3,FALSE)))</f>
        <v>3</v>
      </c>
      <c r="M281" s="80">
        <f>IF(ISERROR(VLOOKUP($B281,'R10'!$A$56:$C$61,3,FALSE)),IF(VLOOKUP($B281,'R10'!$B$56:$E$61,4,FALSE)="","",VLOOKUP($B281,'R10'!$B$56:$E$61,4,FALSE)),IF(VLOOKUP($B281,'R10'!$A$56:$C$61,3,FALSE)="","",VLOOKUP($B281,'R10'!$A$56:$C$61,3,FALSE)))</f>
        <v>3.5</v>
      </c>
      <c r="O281" s="80">
        <f>IF(C281="","",IF(C281&gt;C278,1,IF(C281=C278,0.5,0)))</f>
        <v>0.5</v>
      </c>
      <c r="P281" s="80">
        <f>IF(D281="","",IF(D281&gt;D279,1,IF(D281=D279,0.5,0)))</f>
        <v>0</v>
      </c>
      <c r="Q281" s="80">
        <f>IF(E281="","",IF(E281&gt;E280,1,IF(E281=E280,0.5,0)))</f>
        <v>0.5</v>
      </c>
      <c r="R281" s="80">
        <f>IF(F281="","",IF(F281&gt;F285,1,IF(F281=F285,0.5,0)))</f>
        <v>0</v>
      </c>
      <c r="S281" s="80">
        <f>IF(G281="","",IF(G281&gt;G282,1,IF(G281=G282,0.5,0)))</f>
        <v>1</v>
      </c>
      <c r="T281" s="80" t="str">
        <f>IF(H281="","",IF(H281&gt;H283,1,IF(H281=H283,0.5,0)))</f>
        <v/>
      </c>
      <c r="U281" s="80">
        <f>IF(I281="","",IF(I281&gt;I284,1,IF(I281=I284,0.5,0)))</f>
        <v>0</v>
      </c>
      <c r="V281" s="80">
        <f>IF(J281="","",IF(J281&gt;J274,1,IF(J281=J274,0.5,0)))</f>
        <v>0.5</v>
      </c>
      <c r="W281" s="80">
        <f>IF(K281="","",IF(K281&gt;K275,1,IF(K281=K275,0.5,0)))</f>
        <v>0</v>
      </c>
      <c r="X281" s="80">
        <f>IF(L281="","",IF(L281&gt;L276,1,IF(L281=L276,0.5,0)))</f>
        <v>1</v>
      </c>
      <c r="Y281" s="80">
        <f>IF(M281="","",IF(M281&gt;M277,1,IF(M281=M277,0.5,0)))</f>
        <v>1</v>
      </c>
    </row>
    <row r="282" spans="1:25" ht="15" customHeight="1" x14ac:dyDescent="0.3">
      <c r="A282" s="1">
        <v>9</v>
      </c>
      <c r="B282" s="83" t="s">
        <v>128</v>
      </c>
      <c r="C282" s="80">
        <f>IF(ISERROR(VLOOKUP($B282,'R11'!$A$56:$C$61,3,FALSE)),IF(VLOOKUP($B282,'R11'!$B$56:$E$61,4,FALSE)="","",VLOOKUP($B282,'R11'!$B$56:$E$61,4,FALSE)),IF(VLOOKUP($B282,'R11'!$A$56:$C$61,3,FALSE)="","",VLOOKUP($B282,'R11'!$A$56:$C$61,3,FALSE)))</f>
        <v>2</v>
      </c>
      <c r="D282" s="80">
        <f>IF(ISERROR(VLOOKUP($B282,'R1'!$A$56:$C$61,3,FALSE)),IF(VLOOKUP($B282,'R1'!$B$56:$E$61,4,FALSE)="","",VLOOKUP($B282,'R1'!$B$56:$E$61,4,FALSE)),IF(VLOOKUP($B282,'R1'!$A$56:$C$61,3,FALSE)="","",VLOOKUP($B282,'R1'!$A$56:$C$61,3,FALSE)))</f>
        <v>2</v>
      </c>
      <c r="E282" s="80">
        <f>IF(ISERROR(VLOOKUP($B282,'R2'!$A$56:$C$61,3,FALSE)),IF(VLOOKUP($B282,'R2'!$B$56:$E$61,4,FALSE)="","",VLOOKUP($B282,'R2'!$B$56:$E$61,4,FALSE)),IF(VLOOKUP($B282,'R2'!$A$56:$C$61,3,FALSE)="","",VLOOKUP($B282,'R2'!$A$56:$C$61,3,FALSE)))</f>
        <v>1</v>
      </c>
      <c r="F282" s="80">
        <f>IF(ISERROR(VLOOKUP($B282,'R3'!$A$56:$C$61,3,FALSE)),IF(VLOOKUP($B282,'R3'!$B$56:$E$61,4,FALSE)="","",VLOOKUP($B282,'R3'!$B$56:$E$61,4,FALSE)),IF(VLOOKUP($B282,'R3'!$A$56:$C$61,3,FALSE)="","",VLOOKUP($B282,'R3'!$A$56:$C$61,3,FALSE)))</f>
        <v>3</v>
      </c>
      <c r="G282" s="80">
        <f>IF(ISERROR(VLOOKUP($B282,'R4'!$A$56:$C$61,3,FALSE)),IF(VLOOKUP($B282,'R4'!$B$56:$E$61,4,FALSE)="","",VLOOKUP($B282,'R4'!$B$56:$E$61,4,FALSE)),IF(VLOOKUP($B282,'R4'!$A$56:$C$61,3,FALSE)="","",VLOOKUP($B282,'R4'!$A$56:$C$61,3,FALSE)))</f>
        <v>0</v>
      </c>
      <c r="H282" s="80">
        <f>IF(ISERROR(VLOOKUP($B282,'R5'!$A$56:$C$61,3,FALSE)),IF(VLOOKUP($B282,'R5'!$B$56:$E$61,4,FALSE)="","",VLOOKUP($B282,'R5'!$B$56:$E$61,4,FALSE)),IF(VLOOKUP($B282,'R5'!$A$56:$C$61,3,FALSE)="","",VLOOKUP($B282,'R5'!$A$56:$C$61,3,FALSE)))</f>
        <v>1</v>
      </c>
      <c r="I282" s="80" t="str">
        <f>IF(ISERROR(VLOOKUP($B282,'R6'!$A$56:$C$61,3,FALSE)),IF(VLOOKUP($B282,'R6'!$B$56:$E$61,4,FALSE)="","",VLOOKUP($B282,'R6'!$B$56:$E$61,4,FALSE)),IF(VLOOKUP($B282,'R6'!$A$56:$C$61,3,FALSE)="","",VLOOKUP($B282,'R6'!$A$56:$C$61,3,FALSE)))</f>
        <v/>
      </c>
      <c r="J282" s="80">
        <f>IF(ISERROR(VLOOKUP($B282,'R7'!$A$56:$C$61,3,FALSE)),IF(VLOOKUP($B282,'R7'!$B$56:$E$61,4,FALSE)="","",VLOOKUP($B282,'R7'!$B$56:$E$61,4,FALSE)),IF(VLOOKUP($B282,'R7'!$A$56:$C$61,3,FALSE)="","",VLOOKUP($B282,'R7'!$A$56:$C$61,3,FALSE)))</f>
        <v>2</v>
      </c>
      <c r="K282" s="80">
        <f>IF(ISERROR(VLOOKUP($B282,'R8'!$A$56:$C$61,3,FALSE)),IF(VLOOKUP($B282,'R8'!$B$56:$E$61,4,FALSE)="","",VLOOKUP($B282,'R8'!$B$56:$E$61,4,FALSE)),IF(VLOOKUP($B282,'R8'!$A$56:$C$61,3,FALSE)="","",VLOOKUP($B282,'R8'!$A$56:$C$61,3,FALSE)))</f>
        <v>1</v>
      </c>
      <c r="L282" s="80">
        <f>IF(ISERROR(VLOOKUP($B282,'R9'!$A$56:$C$61,3,FALSE)),IF(VLOOKUP($B282,'R9'!$B$56:$E$61,4,FALSE)="","",VLOOKUP($B282,'R9'!$B$56:$E$61,4,FALSE)),IF(VLOOKUP($B282,'R9'!$A$56:$C$61,3,FALSE)="","",VLOOKUP($B282,'R9'!$A$56:$C$61,3,FALSE)))</f>
        <v>0.5</v>
      </c>
      <c r="M282" s="80">
        <f>IF(ISERROR(VLOOKUP($B282,'R10'!$A$56:$C$61,3,FALSE)),IF(VLOOKUP($B282,'R10'!$B$56:$E$61,4,FALSE)="","",VLOOKUP($B282,'R10'!$B$56:$E$61,4,FALSE)),IF(VLOOKUP($B282,'R10'!$A$56:$C$61,3,FALSE)="","",VLOOKUP($B282,'R10'!$A$56:$C$61,3,FALSE)))</f>
        <v>0</v>
      </c>
      <c r="O282" s="80">
        <f>IF(C282="","",IF(C282&gt;C277,1,IF(C282=C277,0.5,0)))</f>
        <v>0.5</v>
      </c>
      <c r="P282" s="80">
        <f>IF(D282="","",IF(D282&gt;D278,1,IF(D282=D278,0.5,0)))</f>
        <v>0.5</v>
      </c>
      <c r="Q282" s="80">
        <f>IF(E282="","",IF(E282&gt;E279,1,IF(E282=E279,0.5,0)))</f>
        <v>0</v>
      </c>
      <c r="R282" s="80">
        <f>IF(F282="","",IF(F282&gt;F280,1,IF(F282=F280,0.5,0)))</f>
        <v>1</v>
      </c>
      <c r="S282" s="80">
        <f>IF(G282="","",IF(G282&gt;G281,1,IF(G282=G281,0.5,0)))</f>
        <v>0</v>
      </c>
      <c r="T282" s="80">
        <f>IF(H282="","",IF(H282&gt;H285,1,IF(H282=H285,0.5,0)))</f>
        <v>0</v>
      </c>
      <c r="U282" s="80" t="str">
        <f>IF(I282="","",IF(I282&gt;I283,1,IF(I282=I283,0.5,0)))</f>
        <v/>
      </c>
      <c r="V282" s="80">
        <f>IF(J282="","",IF(J282&gt;J284,1,IF(J282=J284,0.5,0)))</f>
        <v>0.5</v>
      </c>
      <c r="W282" s="80">
        <f>IF(K282="","",IF(K282&gt;K274,1,IF(K282=K274,0.5,0)))</f>
        <v>0</v>
      </c>
      <c r="X282" s="80">
        <f>IF(L282="","",IF(L282&gt;L275,1,IF(L282=L275,0.5,0)))</f>
        <v>0</v>
      </c>
      <c r="Y282" s="80">
        <f>IF(M282="","",IF(M282&gt;M276,1,IF(M282=M276,0.5,0)))</f>
        <v>0</v>
      </c>
    </row>
    <row r="283" spans="1:25" ht="15" customHeight="1" x14ac:dyDescent="0.3">
      <c r="A283" s="1">
        <v>10</v>
      </c>
      <c r="B283" s="83" t="s">
        <v>362</v>
      </c>
      <c r="C283" s="80" t="str">
        <f>IF(ISERROR(VLOOKUP($B283,'R11'!$A$56:$C$61,3,FALSE)),IF(VLOOKUP($B283,'R11'!$B$56:$E$61,4,FALSE)="","",VLOOKUP($B283,'R11'!$B$56:$E$61,4,FALSE)),IF(VLOOKUP($B283,'R11'!$A$56:$C$61,3,FALSE)="","",VLOOKUP($B283,'R11'!$A$56:$C$61,3,FALSE)))</f>
        <v/>
      </c>
      <c r="D283" s="80" t="str">
        <f>IF(ISERROR(VLOOKUP($B283,'R1'!$A$56:$C$61,3,FALSE)),IF(VLOOKUP($B283,'R1'!$B$56:$E$61,4,FALSE)="","",VLOOKUP($B283,'R1'!$B$56:$E$61,4,FALSE)),IF(VLOOKUP($B283,'R1'!$A$56:$C$61,3,FALSE)="","",VLOOKUP($B283,'R1'!$A$56:$C$61,3,FALSE)))</f>
        <v/>
      </c>
      <c r="E283" s="80" t="str">
        <f>IF(ISERROR(VLOOKUP($B283,'R2'!$A$56:$C$61,3,FALSE)),IF(VLOOKUP($B283,'R2'!$B$56:$E$61,4,FALSE)="","",VLOOKUP($B283,'R2'!$B$56:$E$61,4,FALSE)),IF(VLOOKUP($B283,'R2'!$A$56:$C$61,3,FALSE)="","",VLOOKUP($B283,'R2'!$A$56:$C$61,3,FALSE)))</f>
        <v/>
      </c>
      <c r="F283" s="80" t="str">
        <f>IF(ISERROR(VLOOKUP($B283,'R3'!$A$56:$C$61,3,FALSE)),IF(VLOOKUP($B283,'R3'!$B$56:$E$61,4,FALSE)="","",VLOOKUP($B283,'R3'!$B$56:$E$61,4,FALSE)),IF(VLOOKUP($B283,'R3'!$A$56:$C$61,3,FALSE)="","",VLOOKUP($B283,'R3'!$A$56:$C$61,3,FALSE)))</f>
        <v/>
      </c>
      <c r="G283" s="80" t="str">
        <f>IF(ISERROR(VLOOKUP($B283,'R4'!$A$56:$C$61,3,FALSE)),IF(VLOOKUP($B283,'R4'!$B$56:$E$61,4,FALSE)="","",VLOOKUP($B283,'R4'!$B$56:$E$61,4,FALSE)),IF(VLOOKUP($B283,'R4'!$A$56:$C$61,3,FALSE)="","",VLOOKUP($B283,'R4'!$A$56:$C$61,3,FALSE)))</f>
        <v/>
      </c>
      <c r="H283" s="80" t="str">
        <f>IF(ISERROR(VLOOKUP($B283,'R5'!$A$56:$C$61,3,FALSE)),IF(VLOOKUP($B283,'R5'!$B$56:$E$61,4,FALSE)="","",VLOOKUP($B283,'R5'!$B$56:$E$61,4,FALSE)),IF(VLOOKUP($B283,'R5'!$A$56:$C$61,3,FALSE)="","",VLOOKUP($B283,'R5'!$A$56:$C$61,3,FALSE)))</f>
        <v/>
      </c>
      <c r="I283" s="80" t="str">
        <f>IF(ISERROR(VLOOKUP($B283,'R6'!$A$56:$C$61,3,FALSE)),IF(VLOOKUP($B283,'R6'!$B$56:$E$61,4,FALSE)="","",VLOOKUP($B283,'R6'!$B$56:$E$61,4,FALSE)),IF(VLOOKUP($B283,'R6'!$A$56:$C$61,3,FALSE)="","",VLOOKUP($B283,'R6'!$A$56:$C$61,3,FALSE)))</f>
        <v/>
      </c>
      <c r="J283" s="80" t="str">
        <f>IF(ISERROR(VLOOKUP($B283,'R7'!$A$56:$C$61,3,FALSE)),IF(VLOOKUP($B283,'R7'!$B$56:$E$61,4,FALSE)="","",VLOOKUP($B283,'R7'!$B$56:$E$61,4,FALSE)),IF(VLOOKUP($B283,'R7'!$A$56:$C$61,3,FALSE)="","",VLOOKUP($B283,'R7'!$A$56:$C$61,3,FALSE)))</f>
        <v/>
      </c>
      <c r="K283" s="80" t="str">
        <f>IF(ISERROR(VLOOKUP($B283,'R8'!$A$56:$C$61,3,FALSE)),IF(VLOOKUP($B283,'R8'!$B$56:$E$61,4,FALSE)="","",VLOOKUP($B283,'R8'!$B$56:$E$61,4,FALSE)),IF(VLOOKUP($B283,'R8'!$A$56:$C$61,3,FALSE)="","",VLOOKUP($B283,'R8'!$A$56:$C$61,3,FALSE)))</f>
        <v/>
      </c>
      <c r="L283" s="80" t="str">
        <f>IF(ISERROR(VLOOKUP($B283,'R9'!$A$56:$C$61,3,FALSE)),IF(VLOOKUP($B283,'R9'!$B$56:$E$61,4,FALSE)="","",VLOOKUP($B283,'R9'!$B$56:$E$61,4,FALSE)),IF(VLOOKUP($B283,'R9'!$A$56:$C$61,3,FALSE)="","",VLOOKUP($B283,'R9'!$A$56:$C$61,3,FALSE)))</f>
        <v/>
      </c>
      <c r="M283" s="80" t="str">
        <f>IF(ISERROR(VLOOKUP($B283,'R10'!$A$56:$C$61,3,FALSE)),IF(VLOOKUP($B283,'R10'!$B$56:$E$61,4,FALSE)="","",VLOOKUP($B283,'R10'!$B$56:$E$61,4,FALSE)),IF(VLOOKUP($B283,'R10'!$A$56:$C$61,3,FALSE)="","",VLOOKUP($B283,'R10'!$A$56:$C$61,3,FALSE)))</f>
        <v/>
      </c>
      <c r="O283" s="80" t="str">
        <f>IF(C283="","",IF(C283&gt;C276,1,IF(C283=C276,0.5,0)))</f>
        <v/>
      </c>
      <c r="P283" s="80" t="str">
        <f>IF(D283="","",IF(D283&gt;D277,1,IF(D283=D277,0.5,0)))</f>
        <v/>
      </c>
      <c r="Q283" s="80" t="str">
        <f>IF(E283="","",IF(E283&gt;E278,1,IF(E283=E278,0.5,0)))</f>
        <v/>
      </c>
      <c r="R283" s="80" t="str">
        <f>IF(F283="","",IF(F283&gt;F279,1,IF(F283=F279,0.5,0)))</f>
        <v/>
      </c>
      <c r="S283" s="80" t="str">
        <f>IF(G283="","",IF(G283&gt;G280,1,IF(G283=G280,0.5,0)))</f>
        <v/>
      </c>
      <c r="T283" s="80" t="str">
        <f>IF(H283="","",IF(H283&gt;H281,1,IF(H283=H281,0.5,0)))</f>
        <v/>
      </c>
      <c r="U283" s="80" t="str">
        <f>IF(I283="","",IF(I283&gt;I282,1,IF(I283=I282,0.5,0)))</f>
        <v/>
      </c>
      <c r="V283" s="80" t="str">
        <f>IF(J283="","",IF(J283&gt;J285,1,IF(J283=J285,0.5,0)))</f>
        <v/>
      </c>
      <c r="W283" s="80" t="str">
        <f>IF(K283="","",IF(K283&gt;K284,1,IF(K283=K284,0.5,0)))</f>
        <v/>
      </c>
      <c r="X283" s="80" t="str">
        <f>IF(L283="","",IF(L283&gt;L274,1,IF(L283=L274,0.5,0)))</f>
        <v/>
      </c>
      <c r="Y283" s="80" t="str">
        <f>IF(M283="","",IF(M283&gt;M275,1,IF(M283=M275,0.5,0)))</f>
        <v/>
      </c>
    </row>
    <row r="284" spans="1:25" ht="15" customHeight="1" x14ac:dyDescent="0.3">
      <c r="A284" s="1">
        <v>11</v>
      </c>
      <c r="B284" s="83" t="s">
        <v>363</v>
      </c>
      <c r="C284" s="80">
        <f>IF(ISERROR(VLOOKUP($B284,'R11'!$A$56:$C$61,3,FALSE)),IF(VLOOKUP($B284,'R11'!$B$56:$E$61,4,FALSE)="","",VLOOKUP($B284,'R11'!$B$56:$E$61,4,FALSE)),IF(VLOOKUP($B284,'R11'!$A$56:$C$61,3,FALSE)="","",VLOOKUP($B284,'R11'!$A$56:$C$61,3,FALSE)))</f>
        <v>0</v>
      </c>
      <c r="D284" s="80">
        <f>IF(ISERROR(VLOOKUP($B284,'R1'!$A$56:$C$61,3,FALSE)),IF(VLOOKUP($B284,'R1'!$B$56:$E$61,4,FALSE)="","",VLOOKUP($B284,'R1'!$B$56:$E$61,4,FALSE)),IF(VLOOKUP($B284,'R1'!$A$56:$C$61,3,FALSE)="","",VLOOKUP($B284,'R1'!$A$56:$C$61,3,FALSE)))</f>
        <v>2.5</v>
      </c>
      <c r="E284" s="80">
        <f>IF(ISERROR(VLOOKUP($B284,'R2'!$A$56:$C$61,3,FALSE)),IF(VLOOKUP($B284,'R2'!$B$56:$E$61,4,FALSE)="","",VLOOKUP($B284,'R2'!$B$56:$E$61,4,FALSE)),IF(VLOOKUP($B284,'R2'!$A$56:$C$61,3,FALSE)="","",VLOOKUP($B284,'R2'!$A$56:$C$61,3,FALSE)))</f>
        <v>2.5</v>
      </c>
      <c r="F284" s="80">
        <f>IF(ISERROR(VLOOKUP($B284,'R3'!$A$56:$C$61,3,FALSE)),IF(VLOOKUP($B284,'R3'!$B$56:$E$61,4,FALSE)="","",VLOOKUP($B284,'R3'!$B$56:$E$61,4,FALSE)),IF(VLOOKUP($B284,'R3'!$A$56:$C$61,3,FALSE)="","",VLOOKUP($B284,'R3'!$A$56:$C$61,3,FALSE)))</f>
        <v>1.5</v>
      </c>
      <c r="G284" s="80">
        <f>IF(ISERROR(VLOOKUP($B284,'R4'!$A$56:$C$61,3,FALSE)),IF(VLOOKUP($B284,'R4'!$B$56:$E$61,4,FALSE)="","",VLOOKUP($B284,'R4'!$B$56:$E$61,4,FALSE)),IF(VLOOKUP($B284,'R4'!$A$56:$C$61,3,FALSE)="","",VLOOKUP($B284,'R4'!$A$56:$C$61,3,FALSE)))</f>
        <v>0</v>
      </c>
      <c r="H284" s="80">
        <f>IF(ISERROR(VLOOKUP($B284,'R5'!$A$56:$C$61,3,FALSE)),IF(VLOOKUP($B284,'R5'!$B$56:$E$61,4,FALSE)="","",VLOOKUP($B284,'R5'!$B$56:$E$61,4,FALSE)),IF(VLOOKUP($B284,'R5'!$A$56:$C$61,3,FALSE)="","",VLOOKUP($B284,'R5'!$A$56:$C$61,3,FALSE)))</f>
        <v>2</v>
      </c>
      <c r="I284" s="80">
        <f>IF(ISERROR(VLOOKUP($B284,'R6'!$A$56:$C$61,3,FALSE)),IF(VLOOKUP($B284,'R6'!$B$56:$E$61,4,FALSE)="","",VLOOKUP($B284,'R6'!$B$56:$E$61,4,FALSE)),IF(VLOOKUP($B284,'R6'!$A$56:$C$61,3,FALSE)="","",VLOOKUP($B284,'R6'!$A$56:$C$61,3,FALSE)))</f>
        <v>2.5</v>
      </c>
      <c r="J284" s="80">
        <f>IF(ISERROR(VLOOKUP($B284,'R7'!$A$56:$C$61,3,FALSE)),IF(VLOOKUP($B284,'R7'!$B$56:$E$61,4,FALSE)="","",VLOOKUP($B284,'R7'!$B$56:$E$61,4,FALSE)),IF(VLOOKUP($B284,'R7'!$A$56:$C$61,3,FALSE)="","",VLOOKUP($B284,'R7'!$A$56:$C$61,3,FALSE)))</f>
        <v>2</v>
      </c>
      <c r="K284" s="80" t="str">
        <f>IF(ISERROR(VLOOKUP($B284,'R8'!$A$56:$C$61,3,FALSE)),IF(VLOOKUP($B284,'R8'!$B$56:$E$61,4,FALSE)="","",VLOOKUP($B284,'R8'!$B$56:$E$61,4,FALSE)),IF(VLOOKUP($B284,'R8'!$A$56:$C$61,3,FALSE)="","",VLOOKUP($B284,'R8'!$A$56:$C$61,3,FALSE)))</f>
        <v/>
      </c>
      <c r="L284" s="80">
        <f>IF(ISERROR(VLOOKUP($B284,'R9'!$A$56:$C$61,3,FALSE)),IF(VLOOKUP($B284,'R9'!$B$56:$E$61,4,FALSE)="","",VLOOKUP($B284,'R9'!$B$56:$E$61,4,FALSE)),IF(VLOOKUP($B284,'R9'!$A$56:$C$61,3,FALSE)="","",VLOOKUP($B284,'R9'!$A$56:$C$61,3,FALSE)))</f>
        <v>1</v>
      </c>
      <c r="M284" s="80">
        <f>IF(ISERROR(VLOOKUP($B284,'R10'!$A$56:$C$61,3,FALSE)),IF(VLOOKUP($B284,'R10'!$B$56:$E$61,4,FALSE)="","",VLOOKUP($B284,'R10'!$B$56:$E$61,4,FALSE)),IF(VLOOKUP($B284,'R10'!$A$56:$C$61,3,FALSE)="","",VLOOKUP($B284,'R10'!$A$56:$C$61,3,FALSE)))</f>
        <v>1</v>
      </c>
      <c r="O284" s="80">
        <f>IF(C284="","",IF(C284&gt;C275,1,IF(C284=C275,0.5,0)))</f>
        <v>0</v>
      </c>
      <c r="P284" s="80">
        <f>IF(D284="","",IF(D284&gt;D276,1,IF(D284=D276,0.5,0)))</f>
        <v>1</v>
      </c>
      <c r="Q284" s="80">
        <f>IF(E284="","",IF(E284&gt;E277,1,IF(E284=E277,0.5,0)))</f>
        <v>1</v>
      </c>
      <c r="R284" s="80">
        <f>IF(F284="","",IF(F284&gt;F278,1,IF(F284=F278,0.5,0)))</f>
        <v>0</v>
      </c>
      <c r="S284" s="80">
        <f>IF(G284="","",IF(G284&gt;G279,1,IF(G284=G279,0.5,0)))</f>
        <v>0</v>
      </c>
      <c r="T284" s="80">
        <f>IF(H284="","",IF(H284&gt;H280,1,IF(H284=H280,0.5,0)))</f>
        <v>0.5</v>
      </c>
      <c r="U284" s="80">
        <f>IF(I284="","",IF(I284&gt;I281,1,IF(I284=I281,0.5,0)))</f>
        <v>1</v>
      </c>
      <c r="V284" s="80">
        <f>IF(J284="","",IF(J284&gt;J282,1,IF(J284=J282,0.5,0)))</f>
        <v>0.5</v>
      </c>
      <c r="W284" s="80" t="str">
        <f>IF(K284="","",IF(K284&gt;K283,1,IF(K284=K283,0.5,0)))</f>
        <v/>
      </c>
      <c r="X284" s="80">
        <f>IF(L284="","",IF(L284&gt;L285,1,IF(L284=L285,0.5,0)))</f>
        <v>0</v>
      </c>
      <c r="Y284" s="80">
        <f>IF(M284="","",IF(M284&gt;M274,1,IF(M284=M274,0.5,0)))</f>
        <v>0</v>
      </c>
    </row>
    <row r="285" spans="1:25" ht="15" customHeight="1" x14ac:dyDescent="0.3">
      <c r="A285" s="1">
        <v>12</v>
      </c>
      <c r="B285" s="83" t="s">
        <v>106</v>
      </c>
      <c r="C285" s="80">
        <f>IF(ISERROR(VLOOKUP($B285,'R11'!$A$56:$C$61,3,FALSE)),IF(VLOOKUP($B285,'R11'!$B$56:$E$61,4,FALSE)="","",VLOOKUP($B285,'R11'!$B$56:$E$61,4,FALSE)),IF(VLOOKUP($B285,'R11'!$A$56:$C$61,3,FALSE)="","",VLOOKUP($B285,'R11'!$A$56:$C$61,3,FALSE)))</f>
        <v>1.5</v>
      </c>
      <c r="D285" s="80">
        <f>IF(ISERROR(VLOOKUP($B285,'R1'!$A$56:$C$61,3,FALSE)),IF(VLOOKUP($B285,'R1'!$B$56:$E$61,4,FALSE)="","",VLOOKUP($B285,'R1'!$B$56:$E$61,4,FALSE)),IF(VLOOKUP($B285,'R1'!$A$56:$C$61,3,FALSE)="","",VLOOKUP($B285,'R1'!$A$56:$C$61,3,FALSE)))</f>
        <v>3.5</v>
      </c>
      <c r="E285" s="80">
        <f>IF(ISERROR(VLOOKUP($B285,'R2'!$A$56:$C$61,3,FALSE)),IF(VLOOKUP($B285,'R2'!$B$56:$E$61,4,FALSE)="","",VLOOKUP($B285,'R2'!$B$56:$E$61,4,FALSE)),IF(VLOOKUP($B285,'R2'!$A$56:$C$61,3,FALSE)="","",VLOOKUP($B285,'R2'!$A$56:$C$61,3,FALSE)))</f>
        <v>4</v>
      </c>
      <c r="F285" s="80">
        <f>IF(ISERROR(VLOOKUP($B285,'R3'!$A$56:$C$61,3,FALSE)),IF(VLOOKUP($B285,'R3'!$B$56:$E$61,4,FALSE)="","",VLOOKUP($B285,'R3'!$B$56:$E$61,4,FALSE)),IF(VLOOKUP($B285,'R3'!$A$56:$C$61,3,FALSE)="","",VLOOKUP($B285,'R3'!$A$56:$C$61,3,FALSE)))</f>
        <v>2.5</v>
      </c>
      <c r="G285" s="80">
        <f>IF(ISERROR(VLOOKUP($B285,'R4'!$A$56:$C$61,3,FALSE)),IF(VLOOKUP($B285,'R4'!$B$56:$E$61,4,FALSE)="","",VLOOKUP($B285,'R4'!$B$56:$E$61,4,FALSE)),IF(VLOOKUP($B285,'R4'!$A$56:$C$61,3,FALSE)="","",VLOOKUP($B285,'R4'!$A$56:$C$61,3,FALSE)))</f>
        <v>2.5</v>
      </c>
      <c r="H285" s="80">
        <f>IF(ISERROR(VLOOKUP($B285,'R5'!$A$56:$C$61,3,FALSE)),IF(VLOOKUP($B285,'R5'!$B$56:$E$61,4,FALSE)="","",VLOOKUP($B285,'R5'!$B$56:$E$61,4,FALSE)),IF(VLOOKUP($B285,'R5'!$A$56:$C$61,3,FALSE)="","",VLOOKUP($B285,'R5'!$A$56:$C$61,3,FALSE)))</f>
        <v>3</v>
      </c>
      <c r="I285" s="80">
        <f>IF(ISERROR(VLOOKUP($B285,'R6'!$A$56:$C$61,3,FALSE)),IF(VLOOKUP($B285,'R6'!$B$56:$E$61,4,FALSE)="","",VLOOKUP($B285,'R6'!$B$56:$E$61,4,FALSE)),IF(VLOOKUP($B285,'R6'!$A$56:$C$61,3,FALSE)="","",VLOOKUP($B285,'R6'!$A$56:$C$61,3,FALSE)))</f>
        <v>4</v>
      </c>
      <c r="J285" s="80" t="str">
        <f>IF(ISERROR(VLOOKUP($B285,'R7'!$A$56:$C$61,3,FALSE)),IF(VLOOKUP($B285,'R7'!$B$56:$E$61,4,FALSE)="","",VLOOKUP($B285,'R7'!$B$56:$E$61,4,FALSE)),IF(VLOOKUP($B285,'R7'!$A$56:$C$61,3,FALSE)="","",VLOOKUP($B285,'R7'!$A$56:$C$61,3,FALSE)))</f>
        <v/>
      </c>
      <c r="K285" s="80">
        <f>IF(ISERROR(VLOOKUP($B285,'R8'!$A$56:$C$61,3,FALSE)),IF(VLOOKUP($B285,'R8'!$B$56:$E$61,4,FALSE)="","",VLOOKUP($B285,'R8'!$B$56:$E$61,4,FALSE)),IF(VLOOKUP($B285,'R8'!$A$56:$C$61,3,FALSE)="","",VLOOKUP($B285,'R8'!$A$56:$C$61,3,FALSE)))</f>
        <v>3.5</v>
      </c>
      <c r="L285" s="80">
        <f>IF(ISERROR(VLOOKUP($B285,'R9'!$A$56:$C$61,3,FALSE)),IF(VLOOKUP($B285,'R9'!$B$56:$E$61,4,FALSE)="","",VLOOKUP($B285,'R9'!$B$56:$E$61,4,FALSE)),IF(VLOOKUP($B285,'R9'!$A$56:$C$61,3,FALSE)="","",VLOOKUP($B285,'R9'!$A$56:$C$61,3,FALSE)))</f>
        <v>3</v>
      </c>
      <c r="M285" s="80">
        <f>IF(ISERROR(VLOOKUP($B285,'R10'!$A$56:$C$61,3,FALSE)),IF(VLOOKUP($B285,'R10'!$B$56:$E$61,4,FALSE)="","",VLOOKUP($B285,'R10'!$B$56:$E$61,4,FALSE)),IF(VLOOKUP($B285,'R10'!$A$56:$C$61,3,FALSE)="","",VLOOKUP($B285,'R10'!$A$56:$C$61,3,FALSE)))</f>
        <v>0.5</v>
      </c>
      <c r="O285" s="80">
        <f>IF(C285="","",IF(C285&gt;C274,1,IF(C285=C274,0.5,0)))</f>
        <v>0</v>
      </c>
      <c r="P285" s="80">
        <f>IF(D285="","",IF(D285&gt;D280,1,IF(D285=D280,0.5,0)))</f>
        <v>1</v>
      </c>
      <c r="Q285" s="80">
        <f>IF(E285="","",IF(E285&gt;E275,1,IF(E285=E275,0.5,0)))</f>
        <v>1</v>
      </c>
      <c r="R285" s="80">
        <f>IF(F285="","",IF(F285&gt;F281,1,IF(F285=F281,0.5,0)))</f>
        <v>1</v>
      </c>
      <c r="S285" s="80">
        <f>IF(G285="","",IF(G285&gt;G276,1,IF(G285=G276,0.5,0)))</f>
        <v>1</v>
      </c>
      <c r="T285" s="80">
        <f>IF(H285="","",IF(H285&gt;H282,1,IF(H285=H282,0.5,0)))</f>
        <v>1</v>
      </c>
      <c r="U285" s="80">
        <f>IF(I285="","",IF(I285&gt;I277,1,IF(I285=I277,0.5,0)))</f>
        <v>1</v>
      </c>
      <c r="V285" s="80" t="str">
        <f>IF(J285="","",IF(J285&gt;J283,1,IF(J285=J283,0.5,0)))</f>
        <v/>
      </c>
      <c r="W285" s="80">
        <f>IF(K285="","",IF(K285&gt;K278,1,IF(K285=K278,0.5,0)))</f>
        <v>1</v>
      </c>
      <c r="X285" s="80">
        <f>IF(L285="","",IF(L285&gt;L284,1,IF(L285=L284,0.5,0)))</f>
        <v>1</v>
      </c>
      <c r="Y285" s="80">
        <f>IF(M285="","",IF(M285&gt;M279,1,IF(M285=M279,0.5,0)))</f>
        <v>0</v>
      </c>
    </row>
    <row r="286" spans="1:25" ht="15" customHeight="1" x14ac:dyDescent="0.3">
      <c r="A286" s="1"/>
      <c r="B286" s="88" t="s">
        <v>59</v>
      </c>
    </row>
    <row r="287" spans="1:25" ht="15" customHeight="1" x14ac:dyDescent="0.3">
      <c r="A287" s="1"/>
      <c r="B287" s="87" t="s">
        <v>19</v>
      </c>
    </row>
    <row r="288" spans="1:25" ht="15" customHeight="1" x14ac:dyDescent="0.3">
      <c r="A288" s="1"/>
      <c r="B288" s="87"/>
    </row>
    <row r="289" spans="1:25" ht="15" customHeight="1" x14ac:dyDescent="0.3">
      <c r="A289" s="1">
        <v>1</v>
      </c>
      <c r="B289" s="92" t="s">
        <v>127</v>
      </c>
      <c r="C289" s="80">
        <f>IF(ISERROR(VLOOKUP($B289,'R11'!$G$56:$I$61,3,FALSE)),IF(VLOOKUP($B289,'R11'!$H$56:$K$61,4,FALSE)="","",VLOOKUP($B289,'R11'!$H$56:$K$61,4,FALSE)),IF(VLOOKUP($B289,'R11'!$G$56:$I$61,3,FALSE)="","",VLOOKUP($B289,'R11'!$G$56:$I$61,3,FALSE)))</f>
        <v>3</v>
      </c>
      <c r="D289" s="80">
        <f>IF(ISERROR(VLOOKUP($B289,'R1'!$G$56:$I$61,3,FALSE)),IF(VLOOKUP($B289,'R1'!$H$56:$K$61,4,FALSE)="","",VLOOKUP($B289,'R1'!$H$56:$K$61,4,FALSE)),IF(VLOOKUP($B289,'R1'!$G$56:$I$61,3,FALSE)="","",VLOOKUP($B289,'R1'!$G$56:$I$61,3,FALSE)))</f>
        <v>4</v>
      </c>
      <c r="E289" s="80">
        <f>IF(ISERROR(VLOOKUP($B289,'R2'!$G$56:$I$61,3,FALSE)),IF(VLOOKUP($B289,'R2'!$H$56:$K$61,4,FALSE)="","",VLOOKUP($B289,'R2'!$H$56:$K$61,4,FALSE)),IF(VLOOKUP($B289,'R2'!$G$56:$I$61,3,FALSE)="","",VLOOKUP($B289,'R2'!$G$56:$I$61,3,FALSE)))</f>
        <v>4</v>
      </c>
      <c r="F289" s="80">
        <f>IF(ISERROR(VLOOKUP($B289,'R3'!$G$56:$I$61,3,FALSE)),IF(VLOOKUP($B289,'R3'!$H$56:$K$61,4,FALSE)="","",VLOOKUP($B289,'R3'!$H$56:$K$61,4,FALSE)),IF(VLOOKUP($B289,'R3'!$G$56:$I$61,3,FALSE)="","",VLOOKUP($B289,'R3'!$G$56:$I$61,3,FALSE)))</f>
        <v>4</v>
      </c>
      <c r="G289" s="80">
        <f>IF(ISERROR(VLOOKUP($B289,'R4'!$G$56:$I$61,3,FALSE)),IF(VLOOKUP($B289,'R4'!$H$56:$K$61,4,FALSE)="","",VLOOKUP($B289,'R4'!$H$56:$K$61,4,FALSE)),IF(VLOOKUP($B289,'R4'!$G$56:$I$61,3,FALSE)="","",VLOOKUP($B289,'R4'!$G$56:$I$61,3,FALSE)))</f>
        <v>3</v>
      </c>
      <c r="H289" s="80">
        <f>IF(ISERROR(VLOOKUP($B289,'R5'!$G$56:$I$61,3,FALSE)),IF(VLOOKUP($B289,'R5'!$H$56:$K$61,4,FALSE)="","",VLOOKUP($B289,'R5'!$H$56:$K$61,4,FALSE)),IF(VLOOKUP($B289,'R5'!$G$56:$I$61,3,FALSE)="","",VLOOKUP($B289,'R5'!$G$56:$I$61,3,FALSE)))</f>
        <v>4</v>
      </c>
      <c r="I289" s="80">
        <f>IF(ISERROR(VLOOKUP($B289,'R6'!$G$56:$I$61,3,FALSE)),IF(VLOOKUP($B289,'R6'!$H$56:$K$61,4,FALSE)="","",VLOOKUP($B289,'R6'!$H$56:$K$61,4,FALSE)),IF(VLOOKUP($B289,'R6'!$G$56:$I$61,3,FALSE)="","",VLOOKUP($B289,'R6'!$G$56:$I$61,3,FALSE)))</f>
        <v>4</v>
      </c>
      <c r="J289" s="80">
        <f>IF(ISERROR(VLOOKUP($B289,'R7'!$G$56:$I$61,3,FALSE)),IF(VLOOKUP($B289,'R7'!$H$56:$K$61,4,FALSE)="","",VLOOKUP($B289,'R7'!$H$56:$K$61,4,FALSE)),IF(VLOOKUP($B289,'R7'!$G$56:$I$61,3,FALSE)="","",VLOOKUP($B289,'R7'!$G$56:$I$61,3,FALSE)))</f>
        <v>4</v>
      </c>
      <c r="K289" s="80" t="str">
        <f>IF(ISERROR(VLOOKUP($B289,'R8'!$G$56:$I$61,3,FALSE)),IF(VLOOKUP($B289,'R8'!$H$56:$K$61,4,FALSE)="","",VLOOKUP($B289,'R8'!$H$56:$K$61,4,FALSE)),IF(VLOOKUP($B289,'R8'!$G$56:$I$61,3,FALSE)="","",VLOOKUP($B289,'R8'!$G$56:$I$61,3,FALSE)))</f>
        <v/>
      </c>
      <c r="L289" s="80">
        <f>IF(ISERROR(VLOOKUP($B289,'R9'!$G$56:$I$61,3,FALSE)),IF(VLOOKUP($B289,'R9'!$H$56:$K$61,4,FALSE)="","",VLOOKUP($B289,'R9'!$H$56:$K$61,4,FALSE)),IF(VLOOKUP($B289,'R9'!$G$56:$I$61,3,FALSE)="","",VLOOKUP($B289,'R9'!$G$56:$I$61,3,FALSE)))</f>
        <v>4</v>
      </c>
      <c r="M289" s="80">
        <f>IF(ISERROR(VLOOKUP($B289,'R10'!$G$56:$I$61,3,FALSE)),IF(VLOOKUP($B289,'R10'!$H$56:$K$61,4,FALSE)="","",VLOOKUP($B289,'R10'!$H$56:$K$61,4,FALSE)),IF(VLOOKUP($B289,'R10'!$G$56:$I$61,3,FALSE)="","",VLOOKUP($B289,'R10'!$G$56:$I$61,3,FALSE)))</f>
        <v>3.5</v>
      </c>
      <c r="O289" s="80">
        <f>IF(C289="","",IF(C289&gt;C300,1,IF(C289=C300,0.5,0)))</f>
        <v>1</v>
      </c>
      <c r="P289" s="80">
        <f>IF(D289="","",IF(D289&gt;D290,1,IF(D289=D290,0.5,0)))</f>
        <v>1</v>
      </c>
      <c r="Q289" s="80">
        <f>IF(E289="","",IF(E289&gt;E291,1,IF(E289=E291,0.5,0)))</f>
        <v>1</v>
      </c>
      <c r="R289" s="80">
        <f>IF(F289="","",IF(F289&gt;F292,1,IF(F289=F292,0.5,0)))</f>
        <v>1</v>
      </c>
      <c r="S289" s="80">
        <f>IF(G289="","",IF(G289&gt;G293,1,IF(G289=G293,0.5,0)))</f>
        <v>1</v>
      </c>
      <c r="T289" s="80">
        <f>IF(H289="","",IF(H289&gt;H294,1,IF(H289=H294,0.5,0)))</f>
        <v>1</v>
      </c>
      <c r="U289" s="80">
        <f>IF(I289="","",IF(I289&gt;I295,1,IF(I289=I295,0.5,0)))</f>
        <v>1</v>
      </c>
      <c r="V289" s="80">
        <f>IF(J289="","",IF(J289&gt;J296,1,IF(J289=J296,0.5,0)))</f>
        <v>1</v>
      </c>
      <c r="W289" s="80" t="str">
        <f>IF(K289="","",IF(K289&gt;K297,1,IF(K289=K297,0.5,0)))</f>
        <v/>
      </c>
      <c r="X289" s="80">
        <f>IF(L289="","",IF(L289&gt;L298,1,IF(L289=L298,0.5,0)))</f>
        <v>1</v>
      </c>
      <c r="Y289" s="80">
        <f>IF(M289="","",IF(M289&gt;M299,1,IF(M289=M299,0.5,0)))</f>
        <v>1</v>
      </c>
    </row>
    <row r="290" spans="1:25" ht="15" customHeight="1" x14ac:dyDescent="0.3">
      <c r="A290" s="1">
        <v>2</v>
      </c>
      <c r="B290" s="83" t="s">
        <v>364</v>
      </c>
      <c r="C290" s="80">
        <f>IF(ISERROR(VLOOKUP($B290,'R11'!$G$56:$I$61,3,FALSE)),IF(VLOOKUP($B290,'R11'!$H$56:$K$61,4,FALSE)="","",VLOOKUP($B290,'R11'!$H$56:$K$61,4,FALSE)),IF(VLOOKUP($B290,'R11'!$G$56:$I$61,3,FALSE)="","",VLOOKUP($B290,'R11'!$G$56:$I$61,3,FALSE)))</f>
        <v>1</v>
      </c>
      <c r="D290" s="80">
        <f>IF(ISERROR(VLOOKUP($B290,'R1'!$G$56:$I$61,3,FALSE)),IF(VLOOKUP($B290,'R1'!$H$56:$K$61,4,FALSE)="","",VLOOKUP($B290,'R1'!$H$56:$K$61,4,FALSE)),IF(VLOOKUP($B290,'R1'!$G$56:$I$61,3,FALSE)="","",VLOOKUP($B290,'R1'!$G$56:$I$61,3,FALSE)))</f>
        <v>0</v>
      </c>
      <c r="E290" s="80">
        <f>IF(ISERROR(VLOOKUP($B290,'R2'!$G$56:$I$61,3,FALSE)),IF(VLOOKUP($B290,'R2'!$H$56:$K$61,4,FALSE)="","",VLOOKUP($B290,'R2'!$H$56:$K$61,4,FALSE)),IF(VLOOKUP($B290,'R2'!$G$56:$I$61,3,FALSE)="","",VLOOKUP($B290,'R2'!$G$56:$I$61,3,FALSE)))</f>
        <v>0.5</v>
      </c>
      <c r="F290" s="80">
        <f>IF(ISERROR(VLOOKUP($B290,'R3'!$G$56:$I$61,3,FALSE)),IF(VLOOKUP($B290,'R3'!$H$56:$K$61,4,FALSE)="","",VLOOKUP($B290,'R3'!$H$56:$K$61,4,FALSE)),IF(VLOOKUP($B290,'R3'!$G$56:$I$61,3,FALSE)="","",VLOOKUP($B290,'R3'!$G$56:$I$61,3,FALSE)))</f>
        <v>0</v>
      </c>
      <c r="G290" s="80">
        <f>IF(ISERROR(VLOOKUP($B290,'R4'!$G$56:$I$61,3,FALSE)),IF(VLOOKUP($B290,'R4'!$H$56:$K$61,4,FALSE)="","",VLOOKUP($B290,'R4'!$H$56:$K$61,4,FALSE)),IF(VLOOKUP($B290,'R4'!$G$56:$I$61,3,FALSE)="","",VLOOKUP($B290,'R4'!$G$56:$I$61,3,FALSE)))</f>
        <v>1</v>
      </c>
      <c r="H290" s="80">
        <f>IF(ISERROR(VLOOKUP($B290,'R5'!$G$56:$I$61,3,FALSE)),IF(VLOOKUP($B290,'R5'!$H$56:$K$61,4,FALSE)="","",VLOOKUP($B290,'R5'!$H$56:$K$61,4,FALSE)),IF(VLOOKUP($B290,'R5'!$G$56:$I$61,3,FALSE)="","",VLOOKUP($B290,'R5'!$G$56:$I$61,3,FALSE)))</f>
        <v>1</v>
      </c>
      <c r="I290" s="80">
        <f>IF(ISERROR(VLOOKUP($B290,'R6'!$G$56:$I$61,3,FALSE)),IF(VLOOKUP($B290,'R6'!$H$56:$K$61,4,FALSE)="","",VLOOKUP($B290,'R6'!$H$56:$K$61,4,FALSE)),IF(VLOOKUP($B290,'R6'!$G$56:$I$61,3,FALSE)="","",VLOOKUP($B290,'R6'!$G$56:$I$61,3,FALSE)))</f>
        <v>1</v>
      </c>
      <c r="J290" s="80">
        <f>IF(ISERROR(VLOOKUP($B290,'R7'!$G$56:$I$61,3,FALSE)),IF(VLOOKUP($B290,'R7'!$H$56:$K$61,4,FALSE)="","",VLOOKUP($B290,'R7'!$H$56:$K$61,4,FALSE)),IF(VLOOKUP($B290,'R7'!$G$56:$I$61,3,FALSE)="","",VLOOKUP($B290,'R7'!$G$56:$I$61,3,FALSE)))</f>
        <v>3.5</v>
      </c>
      <c r="K290" s="80">
        <f>IF(ISERROR(VLOOKUP($B290,'R8'!$G$56:$I$61,3,FALSE)),IF(VLOOKUP($B290,'R8'!$H$56:$K$61,4,FALSE)="","",VLOOKUP($B290,'R8'!$H$56:$K$61,4,FALSE)),IF(VLOOKUP($B290,'R8'!$G$56:$I$61,3,FALSE)="","",VLOOKUP($B290,'R8'!$G$56:$I$61,3,FALSE)))</f>
        <v>3</v>
      </c>
      <c r="L290" s="80" t="str">
        <f>IF(ISERROR(VLOOKUP($B290,'R9'!$G$56:$I$61,3,FALSE)),IF(VLOOKUP($B290,'R9'!$H$56:$K$61,4,FALSE)="","",VLOOKUP($B290,'R9'!$H$56:$K$61,4,FALSE)),IF(VLOOKUP($B290,'R9'!$G$56:$I$61,3,FALSE)="","",VLOOKUP($B290,'R9'!$G$56:$I$61,3,FALSE)))</f>
        <v/>
      </c>
      <c r="M290" s="80">
        <f>IF(ISERROR(VLOOKUP($B290,'R10'!$G$56:$I$61,3,FALSE)),IF(VLOOKUP($B290,'R10'!$H$56:$K$61,4,FALSE)="","",VLOOKUP($B290,'R10'!$H$56:$K$61,4,FALSE)),IF(VLOOKUP($B290,'R10'!$G$56:$I$61,3,FALSE)="","",VLOOKUP($B290,'R10'!$G$56:$I$61,3,FALSE)))</f>
        <v>4</v>
      </c>
      <c r="O290" s="80">
        <f>IF(C290="","",IF(C290&gt;C299,1,IF(C290=C299,0.5,0)))</f>
        <v>0</v>
      </c>
      <c r="P290" s="80">
        <f>IF(D290="","",IF(D290&gt;D289,1,IF(D290=D289,0.5,0)))</f>
        <v>0</v>
      </c>
      <c r="Q290" s="80">
        <f>IF(E290="","",IF(E290&gt;E300,1,IF(E290=E300,0.5,0)))</f>
        <v>0</v>
      </c>
      <c r="R290" s="80">
        <f>IF(F290="","",IF(F290&gt;F291,1,IF(F290=F291,0.5,0)))</f>
        <v>0</v>
      </c>
      <c r="S290" s="80">
        <f>IF(G290="","",IF(G290&gt;G292,1,IF(G290=G292,0.5,0)))</f>
        <v>0</v>
      </c>
      <c r="T290" s="80">
        <f>IF(H290="","",IF(H290&gt;H293,1,IF(H290=H293,0.5,0)))</f>
        <v>0</v>
      </c>
      <c r="U290" s="80">
        <f>IF(I290="","",IF(I290&gt;I294,1,IF(I290=I294,0.5,0)))</f>
        <v>0</v>
      </c>
      <c r="V290" s="80">
        <f>IF(J290="","",IF(J290&gt;J295,1,IF(J290=J295,0.5,0)))</f>
        <v>1</v>
      </c>
      <c r="W290" s="80">
        <f>IF(K290="","",IF(K290&gt;K296,1,IF(K290=K296,0.5,0)))</f>
        <v>1</v>
      </c>
      <c r="X290" s="80" t="str">
        <f>IF(L290="","",IF(L290&gt;L297,1,IF(L290=L297,0.5,0)))</f>
        <v/>
      </c>
      <c r="Y290" s="80">
        <f>IF(M290="","",IF(M290&gt;M298,1,IF(M290=M298,0.5,0)))</f>
        <v>1</v>
      </c>
    </row>
    <row r="291" spans="1:25" ht="15" customHeight="1" x14ac:dyDescent="0.3">
      <c r="A291" s="1">
        <v>3</v>
      </c>
      <c r="B291" s="83" t="s">
        <v>365</v>
      </c>
      <c r="C291" s="80">
        <f>IF(ISERROR(VLOOKUP($B291,'R11'!$G$56:$I$61,3,FALSE)),IF(VLOOKUP($B291,'R11'!$H$56:$K$61,4,FALSE)="","",VLOOKUP($B291,'R11'!$H$56:$K$61,4,FALSE)),IF(VLOOKUP($B291,'R11'!$G$56:$I$61,3,FALSE)="","",VLOOKUP($B291,'R11'!$G$56:$I$61,3,FALSE)))</f>
        <v>3</v>
      </c>
      <c r="D291" s="80">
        <f>IF(ISERROR(VLOOKUP($B291,'R1'!$G$56:$I$61,3,FALSE)),IF(VLOOKUP($B291,'R1'!$H$56:$K$61,4,FALSE)="","",VLOOKUP($B291,'R1'!$H$56:$K$61,4,FALSE)),IF(VLOOKUP($B291,'R1'!$G$56:$I$61,3,FALSE)="","",VLOOKUP($B291,'R1'!$G$56:$I$61,3,FALSE)))</f>
        <v>3</v>
      </c>
      <c r="E291" s="80">
        <f>IF(ISERROR(VLOOKUP($B291,'R2'!$G$56:$I$61,3,FALSE)),IF(VLOOKUP($B291,'R2'!$H$56:$K$61,4,FALSE)="","",VLOOKUP($B291,'R2'!$H$56:$K$61,4,FALSE)),IF(VLOOKUP($B291,'R2'!$G$56:$I$61,3,FALSE)="","",VLOOKUP($B291,'R2'!$G$56:$I$61,3,FALSE)))</f>
        <v>0</v>
      </c>
      <c r="F291" s="80">
        <f>IF(ISERROR(VLOOKUP($B291,'R3'!$G$56:$I$61,3,FALSE)),IF(VLOOKUP($B291,'R3'!$H$56:$K$61,4,FALSE)="","",VLOOKUP($B291,'R3'!$H$56:$K$61,4,FALSE)),IF(VLOOKUP($B291,'R3'!$G$56:$I$61,3,FALSE)="","",VLOOKUP($B291,'R3'!$G$56:$I$61,3,FALSE)))</f>
        <v>4</v>
      </c>
      <c r="G291" s="80">
        <f>IF(ISERROR(VLOOKUP($B291,'R4'!$G$56:$I$61,3,FALSE)),IF(VLOOKUP($B291,'R4'!$H$56:$K$61,4,FALSE)="","",VLOOKUP($B291,'R4'!$H$56:$K$61,4,FALSE)),IF(VLOOKUP($B291,'R4'!$G$56:$I$61,3,FALSE)="","",VLOOKUP($B291,'R4'!$G$56:$I$61,3,FALSE)))</f>
        <v>2</v>
      </c>
      <c r="H291" s="80">
        <f>IF(ISERROR(VLOOKUP($B291,'R5'!$G$56:$I$61,3,FALSE)),IF(VLOOKUP($B291,'R5'!$H$56:$K$61,4,FALSE)="","",VLOOKUP($B291,'R5'!$H$56:$K$61,4,FALSE)),IF(VLOOKUP($B291,'R5'!$G$56:$I$61,3,FALSE)="","",VLOOKUP($B291,'R5'!$G$56:$I$61,3,FALSE)))</f>
        <v>1.5</v>
      </c>
      <c r="I291" s="80">
        <f>IF(ISERROR(VLOOKUP($B291,'R6'!$G$56:$I$61,3,FALSE)),IF(VLOOKUP($B291,'R6'!$H$56:$K$61,4,FALSE)="","",VLOOKUP($B291,'R6'!$H$56:$K$61,4,FALSE)),IF(VLOOKUP($B291,'R6'!$G$56:$I$61,3,FALSE)="","",VLOOKUP($B291,'R6'!$G$56:$I$61,3,FALSE)))</f>
        <v>0</v>
      </c>
      <c r="J291" s="80">
        <f>IF(ISERROR(VLOOKUP($B291,'R7'!$G$56:$I$61,3,FALSE)),IF(VLOOKUP($B291,'R7'!$H$56:$K$61,4,FALSE)="","",VLOOKUP($B291,'R7'!$H$56:$K$61,4,FALSE)),IF(VLOOKUP($B291,'R7'!$G$56:$I$61,3,FALSE)="","",VLOOKUP($B291,'R7'!$G$56:$I$61,3,FALSE)))</f>
        <v>3.5</v>
      </c>
      <c r="K291" s="80">
        <f>IF(ISERROR(VLOOKUP($B291,'R8'!$G$56:$I$61,3,FALSE)),IF(VLOOKUP($B291,'R8'!$H$56:$K$61,4,FALSE)="","",VLOOKUP($B291,'R8'!$H$56:$K$61,4,FALSE)),IF(VLOOKUP($B291,'R8'!$G$56:$I$61,3,FALSE)="","",VLOOKUP($B291,'R8'!$G$56:$I$61,3,FALSE)))</f>
        <v>2</v>
      </c>
      <c r="L291" s="80">
        <f>IF(ISERROR(VLOOKUP($B291,'R9'!$G$56:$I$61,3,FALSE)),IF(VLOOKUP($B291,'R9'!$H$56:$K$61,4,FALSE)="","",VLOOKUP($B291,'R9'!$H$56:$K$61,4,FALSE)),IF(VLOOKUP($B291,'R9'!$G$56:$I$61,3,FALSE)="","",VLOOKUP($B291,'R9'!$G$56:$I$61,3,FALSE)))</f>
        <v>2</v>
      </c>
      <c r="M291" s="80" t="str">
        <f>IF(ISERROR(VLOOKUP($B291,'R10'!$G$56:$I$61,3,FALSE)),IF(VLOOKUP($B291,'R10'!$H$56:$K$61,4,FALSE)="","",VLOOKUP($B291,'R10'!$H$56:$K$61,4,FALSE)),IF(VLOOKUP($B291,'R10'!$G$56:$I$61,3,FALSE)="","",VLOOKUP($B291,'R10'!$G$56:$I$61,3,FALSE)))</f>
        <v/>
      </c>
      <c r="O291" s="80">
        <f>IF(C291="","",IF(C291&gt;C298,1,IF(C291=C298,0.5,0)))</f>
        <v>1</v>
      </c>
      <c r="P291" s="80">
        <f>IF(D291="","",IF(D291&gt;D299,1,IF(D291=D299,0.5,0)))</f>
        <v>1</v>
      </c>
      <c r="Q291" s="80">
        <f>IF(E291="","",IF(E291&gt;E289,1,IF(E291=E289,0.5,0)))</f>
        <v>0</v>
      </c>
      <c r="R291" s="80">
        <f>IF(F291="","",IF(F291&gt;F290,1,IF(F291=F290,0.5,0)))</f>
        <v>1</v>
      </c>
      <c r="S291" s="80">
        <f>IF(G291="","",IF(G291&gt;G300,1,IF(G291=G300,0.5,0)))</f>
        <v>0.5</v>
      </c>
      <c r="T291" s="80">
        <f>IF(H291="","",IF(H291&gt;H292,1,IF(H291=H292,0.5,0)))</f>
        <v>0</v>
      </c>
      <c r="U291" s="80">
        <f>IF(I291="","",IF(I291&gt;I293,1,IF(I291=I293,0.5,0)))</f>
        <v>0</v>
      </c>
      <c r="V291" s="80">
        <f>IF(J291="","",IF(J291&gt;J294,1,IF(J291=J294,0.5,0)))</f>
        <v>1</v>
      </c>
      <c r="W291" s="80">
        <f>IF(K291="","",IF(K291&gt;K295,1,IF(K291=K295,0.5,0)))</f>
        <v>0.5</v>
      </c>
      <c r="X291" s="80">
        <f>IF(L291="","",IF(L291&gt;L296,1,IF(L291=L296,0.5,0)))</f>
        <v>0.5</v>
      </c>
      <c r="Y291" s="80" t="str">
        <f>IF(M291="","",IF(M291&gt;M297,1,IF(M291=M297,0.5,0)))</f>
        <v/>
      </c>
    </row>
    <row r="292" spans="1:25" ht="15" customHeight="1" x14ac:dyDescent="0.3">
      <c r="A292" s="1">
        <v>4</v>
      </c>
      <c r="B292" s="83" t="s">
        <v>366</v>
      </c>
      <c r="C292" s="80" t="str">
        <f>IF(ISERROR(VLOOKUP($B292,'R11'!$G$56:$I$61,3,FALSE)),IF(VLOOKUP($B292,'R11'!$H$56:$K$61,4,FALSE)="","",VLOOKUP($B292,'R11'!$H$56:$K$61,4,FALSE)),IF(VLOOKUP($B292,'R11'!$G$56:$I$61,3,FALSE)="","",VLOOKUP($B292,'R11'!$G$56:$I$61,3,FALSE)))</f>
        <v/>
      </c>
      <c r="D292" s="80">
        <f>IF(ISERROR(VLOOKUP($B292,'R1'!$G$56:$I$61,3,FALSE)),IF(VLOOKUP($B292,'R1'!$H$56:$K$61,4,FALSE)="","",VLOOKUP($B292,'R1'!$H$56:$K$61,4,FALSE)),IF(VLOOKUP($B292,'R1'!$G$56:$I$61,3,FALSE)="","",VLOOKUP($B292,'R1'!$G$56:$I$61,3,FALSE)))</f>
        <v>1</v>
      </c>
      <c r="E292" s="80">
        <f>IF(ISERROR(VLOOKUP($B292,'R2'!$G$56:$I$61,3,FALSE)),IF(VLOOKUP($B292,'R2'!$H$56:$K$61,4,FALSE)="","",VLOOKUP($B292,'R2'!$H$56:$K$61,4,FALSE)),IF(VLOOKUP($B292,'R2'!$G$56:$I$61,3,FALSE)="","",VLOOKUP($B292,'R2'!$G$56:$I$61,3,FALSE)))</f>
        <v>2.5</v>
      </c>
      <c r="F292" s="80">
        <f>IF(ISERROR(VLOOKUP($B292,'R3'!$G$56:$I$61,3,FALSE)),IF(VLOOKUP($B292,'R3'!$H$56:$K$61,4,FALSE)="","",VLOOKUP($B292,'R3'!$H$56:$K$61,4,FALSE)),IF(VLOOKUP($B292,'R3'!$G$56:$I$61,3,FALSE)="","",VLOOKUP($B292,'R3'!$G$56:$I$61,3,FALSE)))</f>
        <v>0</v>
      </c>
      <c r="G292" s="80">
        <f>IF(ISERROR(VLOOKUP($B292,'R4'!$G$56:$I$61,3,FALSE)),IF(VLOOKUP($B292,'R4'!$H$56:$K$61,4,FALSE)="","",VLOOKUP($B292,'R4'!$H$56:$K$61,4,FALSE)),IF(VLOOKUP($B292,'R4'!$G$56:$I$61,3,FALSE)="","",VLOOKUP($B292,'R4'!$G$56:$I$61,3,FALSE)))</f>
        <v>3</v>
      </c>
      <c r="H292" s="80">
        <f>IF(ISERROR(VLOOKUP($B292,'R5'!$G$56:$I$61,3,FALSE)),IF(VLOOKUP($B292,'R5'!$H$56:$K$61,4,FALSE)="","",VLOOKUP($B292,'R5'!$H$56:$K$61,4,FALSE)),IF(VLOOKUP($B292,'R5'!$G$56:$I$61,3,FALSE)="","",VLOOKUP($B292,'R5'!$G$56:$I$61,3,FALSE)))</f>
        <v>2.5</v>
      </c>
      <c r="I292" s="80">
        <f>IF(ISERROR(VLOOKUP($B292,'R6'!$G$56:$I$61,3,FALSE)),IF(VLOOKUP($B292,'R6'!$H$56:$K$61,4,FALSE)="","",VLOOKUP($B292,'R6'!$H$56:$K$61,4,FALSE)),IF(VLOOKUP($B292,'R6'!$G$56:$I$61,3,FALSE)="","",VLOOKUP($B292,'R6'!$G$56:$I$61,3,FALSE)))</f>
        <v>2</v>
      </c>
      <c r="J292" s="80">
        <f>IF(ISERROR(VLOOKUP($B292,'R7'!$G$56:$I$61,3,FALSE)),IF(VLOOKUP($B292,'R7'!$H$56:$K$61,4,FALSE)="","",VLOOKUP($B292,'R7'!$H$56:$K$61,4,FALSE)),IF(VLOOKUP($B292,'R7'!$G$56:$I$61,3,FALSE)="","",VLOOKUP($B292,'R7'!$G$56:$I$61,3,FALSE)))</f>
        <v>2</v>
      </c>
      <c r="K292" s="80">
        <f>IF(ISERROR(VLOOKUP($B292,'R8'!$G$56:$I$61,3,FALSE)),IF(VLOOKUP($B292,'R8'!$H$56:$K$61,4,FALSE)="","",VLOOKUP($B292,'R8'!$H$56:$K$61,4,FALSE)),IF(VLOOKUP($B292,'R8'!$G$56:$I$61,3,FALSE)="","",VLOOKUP($B292,'R8'!$G$56:$I$61,3,FALSE)))</f>
        <v>2.5</v>
      </c>
      <c r="L292" s="80">
        <f>IF(ISERROR(VLOOKUP($B292,'R9'!$G$56:$I$61,3,FALSE)),IF(VLOOKUP($B292,'R9'!$H$56:$K$61,4,FALSE)="","",VLOOKUP($B292,'R9'!$H$56:$K$61,4,FALSE)),IF(VLOOKUP($B292,'R9'!$G$56:$I$61,3,FALSE)="","",VLOOKUP($B292,'R9'!$G$56:$I$61,3,FALSE)))</f>
        <v>4</v>
      </c>
      <c r="M292" s="80">
        <f>IF(ISERROR(VLOOKUP($B292,'R10'!$G$56:$I$61,3,FALSE)),IF(VLOOKUP($B292,'R10'!$H$56:$K$61,4,FALSE)="","",VLOOKUP($B292,'R10'!$H$56:$K$61,4,FALSE)),IF(VLOOKUP($B292,'R10'!$G$56:$I$61,3,FALSE)="","",VLOOKUP($B292,'R10'!$G$56:$I$61,3,FALSE)))</f>
        <v>1.5</v>
      </c>
      <c r="O292" s="80" t="str">
        <f>IF(C292="","",IF(C292&gt;C297,1,IF(C292=C297,0.5,0)))</f>
        <v/>
      </c>
      <c r="P292" s="80">
        <f>IF(D292="","",IF(D292&gt;D298,1,IF(D292=D298,0.5,0)))</f>
        <v>0</v>
      </c>
      <c r="Q292" s="80">
        <f>IF(E292="","",IF(E292&gt;E299,1,IF(E292=E299,0.5,0)))</f>
        <v>1</v>
      </c>
      <c r="R292" s="80">
        <f>IF(F292="","",IF(F292&gt;F289,1,IF(F292=F289,0.5,0)))</f>
        <v>0</v>
      </c>
      <c r="S292" s="80">
        <f>IF(G292="","",IF(G292&gt;G290,1,IF(G292=G290,0.5,0)))</f>
        <v>1</v>
      </c>
      <c r="T292" s="80">
        <f>IF(H292="","",IF(H292&gt;H291,1,IF(H292=H291,0.5,0)))</f>
        <v>1</v>
      </c>
      <c r="U292" s="80">
        <f>IF(I292="","",IF(I292&gt;I300,1,IF(I292=I300,0.5,0)))</f>
        <v>0.5</v>
      </c>
      <c r="V292" s="80">
        <f>IF(J292="","",IF(J292&gt;J293,1,IF(J292=J293,0.5,0)))</f>
        <v>0.5</v>
      </c>
      <c r="W292" s="80">
        <f>IF(K292="","",IF(K292&gt;K294,1,IF(K292=K294,0.5,0)))</f>
        <v>1</v>
      </c>
      <c r="X292" s="80">
        <f>IF(L292="","",IF(L292&gt;L295,1,IF(L292=L295,0.5,0)))</f>
        <v>1</v>
      </c>
      <c r="Y292" s="80">
        <f>IF(M292="","",IF(M292&gt;M296,1,IF(M292=M296,0.5,0)))</f>
        <v>0</v>
      </c>
    </row>
    <row r="293" spans="1:25" ht="15" customHeight="1" x14ac:dyDescent="0.3">
      <c r="A293" s="1">
        <v>5</v>
      </c>
      <c r="B293" s="83" t="s">
        <v>367</v>
      </c>
      <c r="C293" s="80">
        <f>IF(ISERROR(VLOOKUP($B293,'R11'!$G$56:$I$61,3,FALSE)),IF(VLOOKUP($B293,'R11'!$H$56:$K$61,4,FALSE)="","",VLOOKUP($B293,'R11'!$H$56:$K$61,4,FALSE)),IF(VLOOKUP($B293,'R11'!$G$56:$I$61,3,FALSE)="","",VLOOKUP($B293,'R11'!$G$56:$I$61,3,FALSE)))</f>
        <v>3</v>
      </c>
      <c r="D293" s="80" t="str">
        <f>IF(ISERROR(VLOOKUP($B293,'R1'!$G$56:$I$61,3,FALSE)),IF(VLOOKUP($B293,'R1'!$H$56:$K$61,4,FALSE)="","",VLOOKUP($B293,'R1'!$H$56:$K$61,4,FALSE)),IF(VLOOKUP($B293,'R1'!$G$56:$I$61,3,FALSE)="","",VLOOKUP($B293,'R1'!$G$56:$I$61,3,FALSE)))</f>
        <v/>
      </c>
      <c r="E293" s="80">
        <f>IF(ISERROR(VLOOKUP($B293,'R2'!$G$56:$I$61,3,FALSE)),IF(VLOOKUP($B293,'R2'!$H$56:$K$61,4,FALSE)="","",VLOOKUP($B293,'R2'!$H$56:$K$61,4,FALSE)),IF(VLOOKUP($B293,'R2'!$G$56:$I$61,3,FALSE)="","",VLOOKUP($B293,'R2'!$G$56:$I$61,3,FALSE)))</f>
        <v>2.5</v>
      </c>
      <c r="F293" s="80">
        <f>IF(ISERROR(VLOOKUP($B293,'R3'!$G$56:$I$61,3,FALSE)),IF(VLOOKUP($B293,'R3'!$H$56:$K$61,4,FALSE)="","",VLOOKUP($B293,'R3'!$H$56:$K$61,4,FALSE)),IF(VLOOKUP($B293,'R3'!$G$56:$I$61,3,FALSE)="","",VLOOKUP($B293,'R3'!$G$56:$I$61,3,FALSE)))</f>
        <v>4</v>
      </c>
      <c r="G293" s="80">
        <f>IF(ISERROR(VLOOKUP($B293,'R4'!$G$56:$I$61,3,FALSE)),IF(VLOOKUP($B293,'R4'!$H$56:$K$61,4,FALSE)="","",VLOOKUP($B293,'R4'!$H$56:$K$61,4,FALSE)),IF(VLOOKUP($B293,'R4'!$G$56:$I$61,3,FALSE)="","",VLOOKUP($B293,'R4'!$G$56:$I$61,3,FALSE)))</f>
        <v>1</v>
      </c>
      <c r="H293" s="80">
        <f>IF(ISERROR(VLOOKUP($B293,'R5'!$G$56:$I$61,3,FALSE)),IF(VLOOKUP($B293,'R5'!$H$56:$K$61,4,FALSE)="","",VLOOKUP($B293,'R5'!$H$56:$K$61,4,FALSE)),IF(VLOOKUP($B293,'R5'!$G$56:$I$61,3,FALSE)="","",VLOOKUP($B293,'R5'!$G$56:$I$61,3,FALSE)))</f>
        <v>3</v>
      </c>
      <c r="I293" s="80">
        <f>IF(ISERROR(VLOOKUP($B293,'R6'!$G$56:$I$61,3,FALSE)),IF(VLOOKUP($B293,'R6'!$H$56:$K$61,4,FALSE)="","",VLOOKUP($B293,'R6'!$H$56:$K$61,4,FALSE)),IF(VLOOKUP($B293,'R6'!$G$56:$I$61,3,FALSE)="","",VLOOKUP($B293,'R6'!$G$56:$I$61,3,FALSE)))</f>
        <v>4</v>
      </c>
      <c r="J293" s="80">
        <f>IF(ISERROR(VLOOKUP($B293,'R7'!$G$56:$I$61,3,FALSE)),IF(VLOOKUP($B293,'R7'!$H$56:$K$61,4,FALSE)="","",VLOOKUP($B293,'R7'!$H$56:$K$61,4,FALSE)),IF(VLOOKUP($B293,'R7'!$G$56:$I$61,3,FALSE)="","",VLOOKUP($B293,'R7'!$G$56:$I$61,3,FALSE)))</f>
        <v>2</v>
      </c>
      <c r="K293" s="80">
        <f>IF(ISERROR(VLOOKUP($B293,'R8'!$G$56:$I$61,3,FALSE)),IF(VLOOKUP($B293,'R8'!$H$56:$K$61,4,FALSE)="","",VLOOKUP($B293,'R8'!$H$56:$K$61,4,FALSE)),IF(VLOOKUP($B293,'R8'!$G$56:$I$61,3,FALSE)="","",VLOOKUP($B293,'R8'!$G$56:$I$61,3,FALSE)))</f>
        <v>2.5</v>
      </c>
      <c r="L293" s="80">
        <f>IF(ISERROR(VLOOKUP($B293,'R9'!$G$56:$I$61,3,FALSE)),IF(VLOOKUP($B293,'R9'!$H$56:$K$61,4,FALSE)="","",VLOOKUP($B293,'R9'!$H$56:$K$61,4,FALSE)),IF(VLOOKUP($B293,'R9'!$G$56:$I$61,3,FALSE)="","",VLOOKUP($B293,'R9'!$G$56:$I$61,3,FALSE)))</f>
        <v>4</v>
      </c>
      <c r="M293" s="80">
        <f>IF(ISERROR(VLOOKUP($B293,'R10'!$G$56:$I$61,3,FALSE)),IF(VLOOKUP($B293,'R10'!$H$56:$K$61,4,FALSE)="","",VLOOKUP($B293,'R10'!$H$56:$K$61,4,FALSE)),IF(VLOOKUP($B293,'R10'!$G$56:$I$61,3,FALSE)="","",VLOOKUP($B293,'R10'!$G$56:$I$61,3,FALSE)))</f>
        <v>4</v>
      </c>
      <c r="O293" s="80">
        <f>IF(C293="","",IF(C293&gt;C296,1,IF(C293=C296,0.5,0)))</f>
        <v>1</v>
      </c>
      <c r="P293" s="80" t="str">
        <f>IF(D293="","",IF(D293&gt;D297,1,IF(D293=D297,0.5,0)))</f>
        <v/>
      </c>
      <c r="Q293" s="80">
        <f>IF(E293="","",IF(E293&gt;E298,1,IF(E293=E298,0.5,0)))</f>
        <v>1</v>
      </c>
      <c r="R293" s="80">
        <f>IF(F293="","",IF(F293&gt;F299,1,IF(F293=F299,0.5,0)))</f>
        <v>1</v>
      </c>
      <c r="S293" s="80">
        <f>IF(G293="","",IF(G293&gt;G289,1,IF(G293=G289,0.5,0)))</f>
        <v>0</v>
      </c>
      <c r="T293" s="80">
        <f>IF(H293="","",IF(H293&gt;H290,1,IF(H293=H290,0.5,0)))</f>
        <v>1</v>
      </c>
      <c r="U293" s="80">
        <f>IF(I293="","",IF(I293&gt;I291,1,IF(I293=I291,0.5,0)))</f>
        <v>1</v>
      </c>
      <c r="V293" s="80">
        <f>IF(J293="","",IF(J293&gt;J292,1,IF(J293=J292,0.5,0)))</f>
        <v>0.5</v>
      </c>
      <c r="W293" s="80">
        <f>IF(K293="","",IF(K293&gt;K300,1,IF(K293=K300,0.5,0)))</f>
        <v>1</v>
      </c>
      <c r="X293" s="80">
        <f>IF(L293="","",IF(L293&gt;L294,1,IF(L293=L294,0.5,0)))</f>
        <v>1</v>
      </c>
      <c r="Y293" s="80">
        <f>IF(M293="","",IF(M293&gt;M295,1,IF(M293=M295,0.5,0)))</f>
        <v>1</v>
      </c>
    </row>
    <row r="294" spans="1:25" ht="15" customHeight="1" x14ac:dyDescent="0.3">
      <c r="A294" s="1">
        <v>6</v>
      </c>
      <c r="B294" s="83" t="s">
        <v>368</v>
      </c>
      <c r="C294" s="80">
        <f>IF(ISERROR(VLOOKUP($B294,'R11'!$G$56:$I$61,3,FALSE)),IF(VLOOKUP($B294,'R11'!$H$56:$K$61,4,FALSE)="","",VLOOKUP($B294,'R11'!$H$56:$K$61,4,FALSE)),IF(VLOOKUP($B294,'R11'!$G$56:$I$61,3,FALSE)="","",VLOOKUP($B294,'R11'!$G$56:$I$61,3,FALSE)))</f>
        <v>3.5</v>
      </c>
      <c r="D294" s="80">
        <f>IF(ISERROR(VLOOKUP($B294,'R1'!$G$56:$I$61,3,FALSE)),IF(VLOOKUP($B294,'R1'!$H$56:$K$61,4,FALSE)="","",VLOOKUP($B294,'R1'!$H$56:$K$61,4,FALSE)),IF(VLOOKUP($B294,'R1'!$G$56:$I$61,3,FALSE)="","",VLOOKUP($B294,'R1'!$G$56:$I$61,3,FALSE)))</f>
        <v>3</v>
      </c>
      <c r="E294" s="80" t="str">
        <f>IF(ISERROR(VLOOKUP($B294,'R2'!$G$56:$I$61,3,FALSE)),IF(VLOOKUP($B294,'R2'!$H$56:$K$61,4,FALSE)="","",VLOOKUP($B294,'R2'!$H$56:$K$61,4,FALSE)),IF(VLOOKUP($B294,'R2'!$G$56:$I$61,3,FALSE)="","",VLOOKUP($B294,'R2'!$G$56:$I$61,3,FALSE)))</f>
        <v/>
      </c>
      <c r="F294" s="80">
        <f>IF(ISERROR(VLOOKUP($B294,'R3'!$G$56:$I$61,3,FALSE)),IF(VLOOKUP($B294,'R3'!$H$56:$K$61,4,FALSE)="","",VLOOKUP($B294,'R3'!$H$56:$K$61,4,FALSE)),IF(VLOOKUP($B294,'R3'!$G$56:$I$61,3,FALSE)="","",VLOOKUP($B294,'R3'!$G$56:$I$61,3,FALSE)))</f>
        <v>4</v>
      </c>
      <c r="G294" s="80">
        <f>IF(ISERROR(VLOOKUP($B294,'R4'!$G$56:$I$61,3,FALSE)),IF(VLOOKUP($B294,'R4'!$H$56:$K$61,4,FALSE)="","",VLOOKUP($B294,'R4'!$H$56:$K$61,4,FALSE)),IF(VLOOKUP($B294,'R4'!$G$56:$I$61,3,FALSE)="","",VLOOKUP($B294,'R4'!$G$56:$I$61,3,FALSE)))</f>
        <v>4</v>
      </c>
      <c r="H294" s="80">
        <f>IF(ISERROR(VLOOKUP($B294,'R5'!$G$56:$I$61,3,FALSE)),IF(VLOOKUP($B294,'R5'!$H$56:$K$61,4,FALSE)="","",VLOOKUP($B294,'R5'!$H$56:$K$61,4,FALSE)),IF(VLOOKUP($B294,'R5'!$G$56:$I$61,3,FALSE)="","",VLOOKUP($B294,'R5'!$G$56:$I$61,3,FALSE)))</f>
        <v>0</v>
      </c>
      <c r="I294" s="80">
        <f>IF(ISERROR(VLOOKUP($B294,'R6'!$G$56:$I$61,3,FALSE)),IF(VLOOKUP($B294,'R6'!$H$56:$K$61,4,FALSE)="","",VLOOKUP($B294,'R6'!$H$56:$K$61,4,FALSE)),IF(VLOOKUP($B294,'R6'!$G$56:$I$61,3,FALSE)="","",VLOOKUP($B294,'R6'!$G$56:$I$61,3,FALSE)))</f>
        <v>3</v>
      </c>
      <c r="J294" s="80">
        <f>IF(ISERROR(VLOOKUP($B294,'R7'!$G$56:$I$61,3,FALSE)),IF(VLOOKUP($B294,'R7'!$H$56:$K$61,4,FALSE)="","",VLOOKUP($B294,'R7'!$H$56:$K$61,4,FALSE)),IF(VLOOKUP($B294,'R7'!$G$56:$I$61,3,FALSE)="","",VLOOKUP($B294,'R7'!$G$56:$I$61,3,FALSE)))</f>
        <v>0.5</v>
      </c>
      <c r="K294" s="80">
        <f>IF(ISERROR(VLOOKUP($B294,'R8'!$G$56:$I$61,3,FALSE)),IF(VLOOKUP($B294,'R8'!$H$56:$K$61,4,FALSE)="","",VLOOKUP($B294,'R8'!$H$56:$K$61,4,FALSE)),IF(VLOOKUP($B294,'R8'!$G$56:$I$61,3,FALSE)="","",VLOOKUP($B294,'R8'!$G$56:$I$61,3,FALSE)))</f>
        <v>1.5</v>
      </c>
      <c r="L294" s="80">
        <f>IF(ISERROR(VLOOKUP($B294,'R9'!$G$56:$I$61,3,FALSE)),IF(VLOOKUP($B294,'R9'!$H$56:$K$61,4,FALSE)="","",VLOOKUP($B294,'R9'!$H$56:$K$61,4,FALSE)),IF(VLOOKUP($B294,'R9'!$G$56:$I$61,3,FALSE)="","",VLOOKUP($B294,'R9'!$G$56:$I$61,3,FALSE)))</f>
        <v>0</v>
      </c>
      <c r="M294" s="80">
        <f>IF(ISERROR(VLOOKUP($B294,'R10'!$G$56:$I$61,3,FALSE)),IF(VLOOKUP($B294,'R10'!$H$56:$K$61,4,FALSE)="","",VLOOKUP($B294,'R10'!$H$56:$K$61,4,FALSE)),IF(VLOOKUP($B294,'R10'!$G$56:$I$61,3,FALSE)="","",VLOOKUP($B294,'R10'!$G$56:$I$61,3,FALSE)))</f>
        <v>4</v>
      </c>
      <c r="O294" s="80">
        <f>IF(C294="","",IF(C294&gt;C295,1,IF(C294=C295,0.5,0)))</f>
        <v>1</v>
      </c>
      <c r="P294" s="80">
        <f>IF(D294="","",IF(D294&gt;D296,1,IF(D294=D296,0.5,0)))</f>
        <v>1</v>
      </c>
      <c r="Q294" s="80" t="str">
        <f>IF(E294="","",IF(E294&gt;E297,1,IF(E294=E297,0.5,0)))</f>
        <v/>
      </c>
      <c r="R294" s="80">
        <f>IF(F294="","",IF(F294&gt;F298,1,IF(F294=F298,0.5,0)))</f>
        <v>1</v>
      </c>
      <c r="S294" s="80">
        <f>IF(G294="","",IF(G294&gt;G299,1,IF(G294=G299,0.5,0)))</f>
        <v>1</v>
      </c>
      <c r="T294" s="80">
        <f>IF(H294="","",IF(H294&gt;H289,1,IF(H294=H289,0.5,0)))</f>
        <v>0</v>
      </c>
      <c r="U294" s="80">
        <f>IF(I294="","",IF(I294&gt;I290,1,IF(I294=I290,0.5,0)))</f>
        <v>1</v>
      </c>
      <c r="V294" s="80">
        <f>IF(J294="","",IF(J294&gt;J291,1,IF(J294=J291,0.5,0)))</f>
        <v>0</v>
      </c>
      <c r="W294" s="80">
        <f>IF(K294="","",IF(K294&gt;K292,1,IF(K294=K292,0.5,0)))</f>
        <v>0</v>
      </c>
      <c r="X294" s="80">
        <f>IF(L294="","",IF(L294&gt;L293,1,IF(L294=L293,0.5,0)))</f>
        <v>0</v>
      </c>
      <c r="Y294" s="80">
        <f>IF(M294="","",IF(M294&gt;M300,1,IF(M294=M300,0.5,0)))</f>
        <v>1</v>
      </c>
    </row>
    <row r="295" spans="1:25" ht="15" customHeight="1" x14ac:dyDescent="0.3">
      <c r="A295" s="1">
        <v>7</v>
      </c>
      <c r="B295" s="83" t="s">
        <v>369</v>
      </c>
      <c r="C295" s="80">
        <f>IF(ISERROR(VLOOKUP($B295,'R11'!$G$56:$I$61,3,FALSE)),IF(VLOOKUP($B295,'R11'!$H$56:$K$61,4,FALSE)="","",VLOOKUP($B295,'R11'!$H$56:$K$61,4,FALSE)),IF(VLOOKUP($B295,'R11'!$G$56:$I$61,3,FALSE)="","",VLOOKUP($B295,'R11'!$G$56:$I$61,3,FALSE)))</f>
        <v>0.5</v>
      </c>
      <c r="D295" s="80">
        <f>IF(ISERROR(VLOOKUP($B295,'R1'!$G$56:$I$61,3,FALSE)),IF(VLOOKUP($B295,'R1'!$H$56:$K$61,4,FALSE)="","",VLOOKUP($B295,'R1'!$H$56:$K$61,4,FALSE)),IF(VLOOKUP($B295,'R1'!$G$56:$I$61,3,FALSE)="","",VLOOKUP($B295,'R1'!$G$56:$I$61,3,FALSE)))</f>
        <v>0</v>
      </c>
      <c r="E295" s="80">
        <f>IF(ISERROR(VLOOKUP($B295,'R2'!$G$56:$I$61,3,FALSE)),IF(VLOOKUP($B295,'R2'!$H$56:$K$61,4,FALSE)="","",VLOOKUP($B295,'R2'!$H$56:$K$61,4,FALSE)),IF(VLOOKUP($B295,'R2'!$G$56:$I$61,3,FALSE)="","",VLOOKUP($B295,'R2'!$G$56:$I$61,3,FALSE)))</f>
        <v>0</v>
      </c>
      <c r="F295" s="80" t="str">
        <f>IF(ISERROR(VLOOKUP($B295,'R3'!$G$56:$I$61,3,FALSE)),IF(VLOOKUP($B295,'R3'!$H$56:$K$61,4,FALSE)="","",VLOOKUP($B295,'R3'!$H$56:$K$61,4,FALSE)),IF(VLOOKUP($B295,'R3'!$G$56:$I$61,3,FALSE)="","",VLOOKUP($B295,'R3'!$G$56:$I$61,3,FALSE)))</f>
        <v/>
      </c>
      <c r="G295" s="80">
        <f>IF(ISERROR(VLOOKUP($B295,'R4'!$G$56:$I$61,3,FALSE)),IF(VLOOKUP($B295,'R4'!$H$56:$K$61,4,FALSE)="","",VLOOKUP($B295,'R4'!$H$56:$K$61,4,FALSE)),IF(VLOOKUP($B295,'R4'!$G$56:$I$61,3,FALSE)="","",VLOOKUP($B295,'R4'!$G$56:$I$61,3,FALSE)))</f>
        <v>0</v>
      </c>
      <c r="H295" s="80">
        <f>IF(ISERROR(VLOOKUP($B295,'R5'!$G$56:$I$61,3,FALSE)),IF(VLOOKUP($B295,'R5'!$H$56:$K$61,4,FALSE)="","",VLOOKUP($B295,'R5'!$H$56:$K$61,4,FALSE)),IF(VLOOKUP($B295,'R5'!$G$56:$I$61,3,FALSE)="","",VLOOKUP($B295,'R5'!$G$56:$I$61,3,FALSE)))</f>
        <v>1</v>
      </c>
      <c r="I295" s="80">
        <f>IF(ISERROR(VLOOKUP($B295,'R6'!$G$56:$I$61,3,FALSE)),IF(VLOOKUP($B295,'R6'!$H$56:$K$61,4,FALSE)="","",VLOOKUP($B295,'R6'!$H$56:$K$61,4,FALSE)),IF(VLOOKUP($B295,'R6'!$G$56:$I$61,3,FALSE)="","",VLOOKUP($B295,'R6'!$G$56:$I$61,3,FALSE)))</f>
        <v>0</v>
      </c>
      <c r="J295" s="80">
        <f>IF(ISERROR(VLOOKUP($B295,'R7'!$G$56:$I$61,3,FALSE)),IF(VLOOKUP($B295,'R7'!$H$56:$K$61,4,FALSE)="","",VLOOKUP($B295,'R7'!$H$56:$K$61,4,FALSE)),IF(VLOOKUP($B295,'R7'!$G$56:$I$61,3,FALSE)="","",VLOOKUP($B295,'R7'!$G$56:$I$61,3,FALSE)))</f>
        <v>0.5</v>
      </c>
      <c r="K295" s="80">
        <f>IF(ISERROR(VLOOKUP($B295,'R8'!$G$56:$I$61,3,FALSE)),IF(VLOOKUP($B295,'R8'!$H$56:$K$61,4,FALSE)="","",VLOOKUP($B295,'R8'!$H$56:$K$61,4,FALSE)),IF(VLOOKUP($B295,'R8'!$G$56:$I$61,3,FALSE)="","",VLOOKUP($B295,'R8'!$G$56:$I$61,3,FALSE)))</f>
        <v>2</v>
      </c>
      <c r="L295" s="80">
        <f>IF(ISERROR(VLOOKUP($B295,'R9'!$G$56:$I$61,3,FALSE)),IF(VLOOKUP($B295,'R9'!$H$56:$K$61,4,FALSE)="","",VLOOKUP($B295,'R9'!$H$56:$K$61,4,FALSE)),IF(VLOOKUP($B295,'R9'!$G$56:$I$61,3,FALSE)="","",VLOOKUP($B295,'R9'!$G$56:$I$61,3,FALSE)))</f>
        <v>0</v>
      </c>
      <c r="M295" s="80">
        <f>IF(ISERROR(VLOOKUP($B295,'R10'!$G$56:$I$61,3,FALSE)),IF(VLOOKUP($B295,'R10'!$H$56:$K$61,4,FALSE)="","",VLOOKUP($B295,'R10'!$H$56:$K$61,4,FALSE)),IF(VLOOKUP($B295,'R10'!$G$56:$I$61,3,FALSE)="","",VLOOKUP($B295,'R10'!$G$56:$I$61,3,FALSE)))</f>
        <v>0</v>
      </c>
      <c r="O295" s="80">
        <f>IF(C295="","",IF(C295&gt;C294,1,IF(C295=C294,0.5,0)))</f>
        <v>0</v>
      </c>
      <c r="P295" s="80">
        <f>IF(D295="","",IF(D295&gt;D300,1,IF(D295=D300,0.5,0)))</f>
        <v>0</v>
      </c>
      <c r="Q295" s="80">
        <f>IF(E295="","",IF(E295&gt;E296,1,IF(E295=E296,0.5,0)))</f>
        <v>0</v>
      </c>
      <c r="R295" s="80" t="str">
        <f>IF(F295="","",IF(F295&gt;F297,1,IF(F295=F297,0.5,0)))</f>
        <v/>
      </c>
      <c r="S295" s="80">
        <f>IF(G295="","",IF(G295&gt;G298,1,IF(G295=G298,0.5,0)))</f>
        <v>0</v>
      </c>
      <c r="T295" s="80">
        <f>IF(H295="","",IF(H295&gt;H299,1,IF(H295=H299,0.5,0)))</f>
        <v>0</v>
      </c>
      <c r="U295" s="80">
        <f>IF(I295="","",IF(I295&gt;I289,1,IF(I295=I289,0.5,0)))</f>
        <v>0</v>
      </c>
      <c r="V295" s="80">
        <f>IF(J295="","",IF(J295&gt;J290,1,IF(J295=J290,0.5,0)))</f>
        <v>0</v>
      </c>
      <c r="W295" s="80">
        <f>IF(K295="","",IF(K295&gt;K291,1,IF(K295=K291,0.5,0)))</f>
        <v>0.5</v>
      </c>
      <c r="X295" s="80">
        <f>IF(L295="","",IF(L295&gt;L292,1,IF(L295=L292,0.5,0)))</f>
        <v>0</v>
      </c>
      <c r="Y295" s="80">
        <f>IF(M295="","",IF(M295&gt;M293,1,IF(M295=M293,0.5,0)))</f>
        <v>0</v>
      </c>
    </row>
    <row r="296" spans="1:25" ht="15" customHeight="1" x14ac:dyDescent="0.3">
      <c r="A296" s="1">
        <v>8</v>
      </c>
      <c r="B296" s="83" t="s">
        <v>370</v>
      </c>
      <c r="C296" s="80">
        <f>IF(ISERROR(VLOOKUP($B296,'R11'!$G$56:$I$61,3,FALSE)),IF(VLOOKUP($B296,'R11'!$H$56:$K$61,4,FALSE)="","",VLOOKUP($B296,'R11'!$H$56:$K$61,4,FALSE)),IF(VLOOKUP($B296,'R11'!$G$56:$I$61,3,FALSE)="","",VLOOKUP($B296,'R11'!$G$56:$I$61,3,FALSE)))</f>
        <v>1</v>
      </c>
      <c r="D296" s="80">
        <f>IF(ISERROR(VLOOKUP($B296,'R1'!$G$56:$I$61,3,FALSE)),IF(VLOOKUP($B296,'R1'!$H$56:$K$61,4,FALSE)="","",VLOOKUP($B296,'R1'!$H$56:$K$61,4,FALSE)),IF(VLOOKUP($B296,'R1'!$G$56:$I$61,3,FALSE)="","",VLOOKUP($B296,'R1'!$G$56:$I$61,3,FALSE)))</f>
        <v>1</v>
      </c>
      <c r="E296" s="80">
        <f>IF(ISERROR(VLOOKUP($B296,'R2'!$G$56:$I$61,3,FALSE)),IF(VLOOKUP($B296,'R2'!$H$56:$K$61,4,FALSE)="","",VLOOKUP($B296,'R2'!$H$56:$K$61,4,FALSE)),IF(VLOOKUP($B296,'R2'!$G$56:$I$61,3,FALSE)="","",VLOOKUP($B296,'R2'!$G$56:$I$61,3,FALSE)))</f>
        <v>4</v>
      </c>
      <c r="F296" s="80">
        <f>IF(ISERROR(VLOOKUP($B296,'R3'!$G$56:$I$61,3,FALSE)),IF(VLOOKUP($B296,'R3'!$H$56:$K$61,4,FALSE)="","",VLOOKUP($B296,'R3'!$H$56:$K$61,4,FALSE)),IF(VLOOKUP($B296,'R3'!$G$56:$I$61,3,FALSE)="","",VLOOKUP($B296,'R3'!$G$56:$I$61,3,FALSE)))</f>
        <v>2</v>
      </c>
      <c r="G296" s="80" t="str">
        <f>IF(ISERROR(VLOOKUP($B296,'R4'!$G$56:$I$61,3,FALSE)),IF(VLOOKUP($B296,'R4'!$H$56:$K$61,4,FALSE)="","",VLOOKUP($B296,'R4'!$H$56:$K$61,4,FALSE)),IF(VLOOKUP($B296,'R4'!$G$56:$I$61,3,FALSE)="","",VLOOKUP($B296,'R4'!$G$56:$I$61,3,FALSE)))</f>
        <v/>
      </c>
      <c r="H296" s="80">
        <f>IF(ISERROR(VLOOKUP($B296,'R5'!$G$56:$I$61,3,FALSE)),IF(VLOOKUP($B296,'R5'!$H$56:$K$61,4,FALSE)="","",VLOOKUP($B296,'R5'!$H$56:$K$61,4,FALSE)),IF(VLOOKUP($B296,'R5'!$G$56:$I$61,3,FALSE)="","",VLOOKUP($B296,'R5'!$G$56:$I$61,3,FALSE)))</f>
        <v>3</v>
      </c>
      <c r="I296" s="80">
        <f>IF(ISERROR(VLOOKUP($B296,'R6'!$G$56:$I$61,3,FALSE)),IF(VLOOKUP($B296,'R6'!$H$56:$K$61,4,FALSE)="","",VLOOKUP($B296,'R6'!$H$56:$K$61,4,FALSE)),IF(VLOOKUP($B296,'R6'!$G$56:$I$61,3,FALSE)="","",VLOOKUP($B296,'R6'!$G$56:$I$61,3,FALSE)))</f>
        <v>4</v>
      </c>
      <c r="J296" s="80">
        <f>IF(ISERROR(VLOOKUP($B296,'R7'!$G$56:$I$61,3,FALSE)),IF(VLOOKUP($B296,'R7'!$H$56:$K$61,4,FALSE)="","",VLOOKUP($B296,'R7'!$H$56:$K$61,4,FALSE)),IF(VLOOKUP($B296,'R7'!$G$56:$I$61,3,FALSE)="","",VLOOKUP($B296,'R7'!$G$56:$I$61,3,FALSE)))</f>
        <v>0</v>
      </c>
      <c r="K296" s="80">
        <f>IF(ISERROR(VLOOKUP($B296,'R8'!$G$56:$I$61,3,FALSE)),IF(VLOOKUP($B296,'R8'!$H$56:$K$61,4,FALSE)="","",VLOOKUP($B296,'R8'!$H$56:$K$61,4,FALSE)),IF(VLOOKUP($B296,'R8'!$G$56:$I$61,3,FALSE)="","",VLOOKUP($B296,'R8'!$G$56:$I$61,3,FALSE)))</f>
        <v>1</v>
      </c>
      <c r="L296" s="80">
        <f>IF(ISERROR(VLOOKUP($B296,'R9'!$G$56:$I$61,3,FALSE)),IF(VLOOKUP($B296,'R9'!$H$56:$K$61,4,FALSE)="","",VLOOKUP($B296,'R9'!$H$56:$K$61,4,FALSE)),IF(VLOOKUP($B296,'R9'!$G$56:$I$61,3,FALSE)="","",VLOOKUP($B296,'R9'!$G$56:$I$61,3,FALSE)))</f>
        <v>2</v>
      </c>
      <c r="M296" s="80">
        <f>IF(ISERROR(VLOOKUP($B296,'R10'!$G$56:$I$61,3,FALSE)),IF(VLOOKUP($B296,'R10'!$H$56:$K$61,4,FALSE)="","",VLOOKUP($B296,'R10'!$H$56:$K$61,4,FALSE)),IF(VLOOKUP($B296,'R10'!$G$56:$I$61,3,FALSE)="","",VLOOKUP($B296,'R10'!$G$56:$I$61,3,FALSE)))</f>
        <v>2.5</v>
      </c>
      <c r="O296" s="80">
        <f>IF(C296="","",IF(C296&gt;C293,1,IF(C296=C293,0.5,0)))</f>
        <v>0</v>
      </c>
      <c r="P296" s="80">
        <f>IF(D296="","",IF(D296&gt;D294,1,IF(D296=D294,0.5,0)))</f>
        <v>0</v>
      </c>
      <c r="Q296" s="80">
        <f>IF(E296="","",IF(E296&gt;E295,1,IF(E296=E295,0.5,0)))</f>
        <v>1</v>
      </c>
      <c r="R296" s="80">
        <f>IF(F296="","",IF(F296&gt;F300,1,IF(F296=F300,0.5,0)))</f>
        <v>0.5</v>
      </c>
      <c r="S296" s="80" t="str">
        <f>IF(G296="","",IF(G296&gt;G297,1,IF(G296=G297,0.5,0)))</f>
        <v/>
      </c>
      <c r="T296" s="80">
        <f>IF(H296="","",IF(H296&gt;H298,1,IF(H296=H298,0.5,0)))</f>
        <v>1</v>
      </c>
      <c r="U296" s="80">
        <f>IF(I296="","",IF(I296&gt;I299,1,IF(I296=I299,0.5,0)))</f>
        <v>1</v>
      </c>
      <c r="V296" s="80">
        <f>IF(J296="","",IF(J296&gt;J289,1,IF(J296=J289,0.5,0)))</f>
        <v>0</v>
      </c>
      <c r="W296" s="80">
        <f>IF(K296="","",IF(K296&gt;K290,1,IF(K296=K290,0.5,0)))</f>
        <v>0</v>
      </c>
      <c r="X296" s="80">
        <f>IF(L296="","",IF(L296&gt;L291,1,IF(L296=L291,0.5,0)))</f>
        <v>0.5</v>
      </c>
      <c r="Y296" s="80">
        <f>IF(M296="","",IF(M296&gt;M292,1,IF(M296=M292,0.5,0)))</f>
        <v>1</v>
      </c>
    </row>
    <row r="297" spans="1:25" ht="15" customHeight="1" x14ac:dyDescent="0.3">
      <c r="A297" s="1">
        <v>9</v>
      </c>
      <c r="B297" s="83" t="s">
        <v>371</v>
      </c>
      <c r="C297" s="80" t="str">
        <f>IF(ISERROR(VLOOKUP($B297,'R11'!$G$56:$I$61,3,FALSE)),IF(VLOOKUP($B297,'R11'!$H$56:$K$61,4,FALSE)="","",VLOOKUP($B297,'R11'!$H$56:$K$61,4,FALSE)),IF(VLOOKUP($B297,'R11'!$G$56:$I$61,3,FALSE)="","",VLOOKUP($B297,'R11'!$G$56:$I$61,3,FALSE)))</f>
        <v/>
      </c>
      <c r="D297" s="80" t="str">
        <f>IF(ISERROR(VLOOKUP($B297,'R1'!$G$56:$I$61,3,FALSE)),IF(VLOOKUP($B297,'R1'!$H$56:$K$61,4,FALSE)="","",VLOOKUP($B297,'R1'!$H$56:$K$61,4,FALSE)),IF(VLOOKUP($B297,'R1'!$G$56:$I$61,3,FALSE)="","",VLOOKUP($B297,'R1'!$G$56:$I$61,3,FALSE)))</f>
        <v/>
      </c>
      <c r="E297" s="80" t="str">
        <f>IF(ISERROR(VLOOKUP($B297,'R2'!$G$56:$I$61,3,FALSE)),IF(VLOOKUP($B297,'R2'!$H$56:$K$61,4,FALSE)="","",VLOOKUP($B297,'R2'!$H$56:$K$61,4,FALSE)),IF(VLOOKUP($B297,'R2'!$G$56:$I$61,3,FALSE)="","",VLOOKUP($B297,'R2'!$G$56:$I$61,3,FALSE)))</f>
        <v/>
      </c>
      <c r="F297" s="80" t="str">
        <f>IF(ISERROR(VLOOKUP($B297,'R3'!$G$56:$I$61,3,FALSE)),IF(VLOOKUP($B297,'R3'!$H$56:$K$61,4,FALSE)="","",VLOOKUP($B297,'R3'!$H$56:$K$61,4,FALSE)),IF(VLOOKUP($B297,'R3'!$G$56:$I$61,3,FALSE)="","",VLOOKUP($B297,'R3'!$G$56:$I$61,3,FALSE)))</f>
        <v/>
      </c>
      <c r="G297" s="80" t="str">
        <f>IF(ISERROR(VLOOKUP($B297,'R4'!$G$56:$I$61,3,FALSE)),IF(VLOOKUP($B297,'R4'!$H$56:$K$61,4,FALSE)="","",VLOOKUP($B297,'R4'!$H$56:$K$61,4,FALSE)),IF(VLOOKUP($B297,'R4'!$G$56:$I$61,3,FALSE)="","",VLOOKUP($B297,'R4'!$G$56:$I$61,3,FALSE)))</f>
        <v/>
      </c>
      <c r="H297" s="80" t="str">
        <f>IF(ISERROR(VLOOKUP($B297,'R5'!$G$56:$I$61,3,FALSE)),IF(VLOOKUP($B297,'R5'!$H$56:$K$61,4,FALSE)="","",VLOOKUP($B297,'R5'!$H$56:$K$61,4,FALSE)),IF(VLOOKUP($B297,'R5'!$G$56:$I$61,3,FALSE)="","",VLOOKUP($B297,'R5'!$G$56:$I$61,3,FALSE)))</f>
        <v/>
      </c>
      <c r="I297" s="80" t="str">
        <f>IF(ISERROR(VLOOKUP($B297,'R6'!$G$56:$I$61,3,FALSE)),IF(VLOOKUP($B297,'R6'!$H$56:$K$61,4,FALSE)="","",VLOOKUP($B297,'R6'!$H$56:$K$61,4,FALSE)),IF(VLOOKUP($B297,'R6'!$G$56:$I$61,3,FALSE)="","",VLOOKUP($B297,'R6'!$G$56:$I$61,3,FALSE)))</f>
        <v/>
      </c>
      <c r="J297" s="80" t="str">
        <f>IF(ISERROR(VLOOKUP($B297,'R7'!$G$56:$I$61,3,FALSE)),IF(VLOOKUP($B297,'R7'!$H$56:$K$61,4,FALSE)="","",VLOOKUP($B297,'R7'!$H$56:$K$61,4,FALSE)),IF(VLOOKUP($B297,'R7'!$G$56:$I$61,3,FALSE)="","",VLOOKUP($B297,'R7'!$G$56:$I$61,3,FALSE)))</f>
        <v/>
      </c>
      <c r="K297" s="80" t="str">
        <f>IF(ISERROR(VLOOKUP($B297,'R8'!$G$56:$I$61,3,FALSE)),IF(VLOOKUP($B297,'R8'!$H$56:$K$61,4,FALSE)="","",VLOOKUP($B297,'R8'!$H$56:$K$61,4,FALSE)),IF(VLOOKUP($B297,'R8'!$G$56:$I$61,3,FALSE)="","",VLOOKUP($B297,'R8'!$G$56:$I$61,3,FALSE)))</f>
        <v/>
      </c>
      <c r="L297" s="80" t="str">
        <f>IF(ISERROR(VLOOKUP($B297,'R9'!$G$56:$I$61,3,FALSE)),IF(VLOOKUP($B297,'R9'!$H$56:$K$61,4,FALSE)="","",VLOOKUP($B297,'R9'!$H$56:$K$61,4,FALSE)),IF(VLOOKUP($B297,'R9'!$G$56:$I$61,3,FALSE)="","",VLOOKUP($B297,'R9'!$G$56:$I$61,3,FALSE)))</f>
        <v/>
      </c>
      <c r="M297" s="80" t="str">
        <f>IF(ISERROR(VLOOKUP($B297,'R10'!$G$56:$I$61,3,FALSE)),IF(VLOOKUP($B297,'R10'!$H$56:$K$61,4,FALSE)="","",VLOOKUP($B297,'R10'!$H$56:$K$61,4,FALSE)),IF(VLOOKUP($B297,'R10'!$G$56:$I$61,3,FALSE)="","",VLOOKUP($B297,'R10'!$G$56:$I$61,3,FALSE)))</f>
        <v/>
      </c>
      <c r="O297" s="80" t="str">
        <f>IF(C297="","",IF(C297&gt;C292,1,IF(C297=C292,0.5,0)))</f>
        <v/>
      </c>
      <c r="P297" s="80" t="str">
        <f>IF(D297="","",IF(D297&gt;D293,1,IF(D297=D293,0.5,0)))</f>
        <v/>
      </c>
      <c r="Q297" s="80" t="str">
        <f>IF(E297="","",IF(E297&gt;E294,1,IF(E297=E294,0.5,0)))</f>
        <v/>
      </c>
      <c r="R297" s="80" t="str">
        <f>IF(F297="","",IF(F297&gt;F295,1,IF(F297=F295,0.5,0)))</f>
        <v/>
      </c>
      <c r="S297" s="80" t="str">
        <f>IF(G297="","",IF(G297&gt;G296,1,IF(G297=G296,0.5,0)))</f>
        <v/>
      </c>
      <c r="T297" s="80" t="str">
        <f>IF(H297="","",IF(H297&gt;H300,1,IF(H297=H300,0.5,0)))</f>
        <v/>
      </c>
      <c r="U297" s="80" t="str">
        <f>IF(I297="","",IF(I297&gt;I298,1,IF(I297=I298,0.5,0)))</f>
        <v/>
      </c>
      <c r="V297" s="80" t="str">
        <f>IF(J297="","",IF(J297&gt;J299,1,IF(J297=J299,0.5,0)))</f>
        <v/>
      </c>
      <c r="W297" s="80" t="str">
        <f>IF(K297="","",IF(K297&gt;K289,1,IF(K297=K289,0.5,0)))</f>
        <v/>
      </c>
      <c r="X297" s="80" t="str">
        <f>IF(L297="","",IF(L297&gt;L290,1,IF(L297=L290,0.5,0)))</f>
        <v/>
      </c>
      <c r="Y297" s="80" t="str">
        <f>IF(M297="","",IF(M297&gt;M291,1,IF(M297=M291,0.5,0)))</f>
        <v/>
      </c>
    </row>
    <row r="298" spans="1:25" ht="15" customHeight="1" x14ac:dyDescent="0.3">
      <c r="A298" s="1">
        <v>10</v>
      </c>
      <c r="B298" s="83" t="s">
        <v>372</v>
      </c>
      <c r="C298" s="80">
        <f>IF(ISERROR(VLOOKUP($B298,'R11'!$G$56:$I$61,3,FALSE)),IF(VLOOKUP($B298,'R11'!$H$56:$K$61,4,FALSE)="","",VLOOKUP($B298,'R11'!$H$56:$K$61,4,FALSE)),IF(VLOOKUP($B298,'R11'!$G$56:$I$61,3,FALSE)="","",VLOOKUP($B298,'R11'!$G$56:$I$61,3,FALSE)))</f>
        <v>1</v>
      </c>
      <c r="D298" s="80">
        <f>IF(ISERROR(VLOOKUP($B298,'R1'!$G$56:$I$61,3,FALSE)),IF(VLOOKUP($B298,'R1'!$H$56:$K$61,4,FALSE)="","",VLOOKUP($B298,'R1'!$H$56:$K$61,4,FALSE)),IF(VLOOKUP($B298,'R1'!$G$56:$I$61,3,FALSE)="","",VLOOKUP($B298,'R1'!$G$56:$I$61,3,FALSE)))</f>
        <v>3</v>
      </c>
      <c r="E298" s="80">
        <f>IF(ISERROR(VLOOKUP($B298,'R2'!$G$56:$I$61,3,FALSE)),IF(VLOOKUP($B298,'R2'!$H$56:$K$61,4,FALSE)="","",VLOOKUP($B298,'R2'!$H$56:$K$61,4,FALSE)),IF(VLOOKUP($B298,'R2'!$G$56:$I$61,3,FALSE)="","",VLOOKUP($B298,'R2'!$G$56:$I$61,3,FALSE)))</f>
        <v>1.5</v>
      </c>
      <c r="F298" s="80">
        <f>IF(ISERROR(VLOOKUP($B298,'R3'!$G$56:$I$61,3,FALSE)),IF(VLOOKUP($B298,'R3'!$H$56:$K$61,4,FALSE)="","",VLOOKUP($B298,'R3'!$H$56:$K$61,4,FALSE)),IF(VLOOKUP($B298,'R3'!$G$56:$I$61,3,FALSE)="","",VLOOKUP($B298,'R3'!$G$56:$I$61,3,FALSE)))</f>
        <v>0</v>
      </c>
      <c r="G298" s="80">
        <f>IF(ISERROR(VLOOKUP($B298,'R4'!$G$56:$I$61,3,FALSE)),IF(VLOOKUP($B298,'R4'!$H$56:$K$61,4,FALSE)="","",VLOOKUP($B298,'R4'!$H$56:$K$61,4,FALSE)),IF(VLOOKUP($B298,'R4'!$G$56:$I$61,3,FALSE)="","",VLOOKUP($B298,'R4'!$G$56:$I$61,3,FALSE)))</f>
        <v>4</v>
      </c>
      <c r="H298" s="80">
        <f>IF(ISERROR(VLOOKUP($B298,'R5'!$G$56:$I$61,3,FALSE)),IF(VLOOKUP($B298,'R5'!$H$56:$K$61,4,FALSE)="","",VLOOKUP($B298,'R5'!$H$56:$K$61,4,FALSE)),IF(VLOOKUP($B298,'R5'!$G$56:$I$61,3,FALSE)="","",VLOOKUP($B298,'R5'!$G$56:$I$61,3,FALSE)))</f>
        <v>1</v>
      </c>
      <c r="I298" s="80" t="str">
        <f>IF(ISERROR(VLOOKUP($B298,'R6'!$G$56:$I$61,3,FALSE)),IF(VLOOKUP($B298,'R6'!$H$56:$K$61,4,FALSE)="","",VLOOKUP($B298,'R6'!$H$56:$K$61,4,FALSE)),IF(VLOOKUP($B298,'R6'!$G$56:$I$61,3,FALSE)="","",VLOOKUP($B298,'R6'!$G$56:$I$61,3,FALSE)))</f>
        <v/>
      </c>
      <c r="J298" s="80">
        <f>IF(ISERROR(VLOOKUP($B298,'R7'!$G$56:$I$61,3,FALSE)),IF(VLOOKUP($B298,'R7'!$H$56:$K$61,4,FALSE)="","",VLOOKUP($B298,'R7'!$H$56:$K$61,4,FALSE)),IF(VLOOKUP($B298,'R7'!$G$56:$I$61,3,FALSE)="","",VLOOKUP($B298,'R7'!$G$56:$I$61,3,FALSE)))</f>
        <v>1</v>
      </c>
      <c r="K298" s="80">
        <f>IF(ISERROR(VLOOKUP($B298,'R8'!$G$56:$I$61,3,FALSE)),IF(VLOOKUP($B298,'R8'!$H$56:$K$61,4,FALSE)="","",VLOOKUP($B298,'R8'!$H$56:$K$61,4,FALSE)),IF(VLOOKUP($B298,'R8'!$G$56:$I$61,3,FALSE)="","",VLOOKUP($B298,'R8'!$G$56:$I$61,3,FALSE)))</f>
        <v>4</v>
      </c>
      <c r="L298" s="80">
        <f>IF(ISERROR(VLOOKUP($B298,'R9'!$G$56:$I$61,3,FALSE)),IF(VLOOKUP($B298,'R9'!$H$56:$K$61,4,FALSE)="","",VLOOKUP($B298,'R9'!$H$56:$K$61,4,FALSE)),IF(VLOOKUP($B298,'R9'!$G$56:$I$61,3,FALSE)="","",VLOOKUP($B298,'R9'!$G$56:$I$61,3,FALSE)))</f>
        <v>0</v>
      </c>
      <c r="M298" s="80">
        <f>IF(ISERROR(VLOOKUP($B298,'R10'!$G$56:$I$61,3,FALSE)),IF(VLOOKUP($B298,'R10'!$H$56:$K$61,4,FALSE)="","",VLOOKUP($B298,'R10'!$H$56:$K$61,4,FALSE)),IF(VLOOKUP($B298,'R10'!$G$56:$I$61,3,FALSE)="","",VLOOKUP($B298,'R10'!$G$56:$I$61,3,FALSE)))</f>
        <v>0</v>
      </c>
      <c r="O298" s="80">
        <f>IF(C298="","",IF(C298&gt;C291,1,IF(C298=C291,0.5,0)))</f>
        <v>0</v>
      </c>
      <c r="P298" s="80">
        <f>IF(D298="","",IF(D298&gt;D292,1,IF(D298=D292,0.5,0)))</f>
        <v>1</v>
      </c>
      <c r="Q298" s="80">
        <f>IF(E298="","",IF(E298&gt;E293,1,IF(E298=E293,0.5,0)))</f>
        <v>0</v>
      </c>
      <c r="R298" s="80">
        <f>IF(F298="","",IF(F298&gt;F294,1,IF(F298=F294,0.5,0)))</f>
        <v>0</v>
      </c>
      <c r="S298" s="80">
        <f>IF(G298="","",IF(G298&gt;G295,1,IF(G298=G295,0.5,0)))</f>
        <v>1</v>
      </c>
      <c r="T298" s="80">
        <f>IF(H298="","",IF(H298&gt;H296,1,IF(H298=H296,0.5,0)))</f>
        <v>0</v>
      </c>
      <c r="U298" s="80" t="str">
        <f>IF(I298="","",IF(I298&gt;I297,1,IF(I298=I297,0.5,0)))</f>
        <v/>
      </c>
      <c r="V298" s="80">
        <f>IF(J298="","",IF(J298&gt;J300,1,IF(J298=J300,0.5,0)))</f>
        <v>0</v>
      </c>
      <c r="W298" s="80">
        <f>IF(K298="","",IF(K298&gt;K299,1,IF(K298=K299,0.5,0)))</f>
        <v>1</v>
      </c>
      <c r="X298" s="80">
        <f>IF(L298="","",IF(L298&gt;L289,1,IF(L298=L289,0.5,0)))</f>
        <v>0</v>
      </c>
      <c r="Y298" s="80">
        <f>IF(M298="","",IF(M298&gt;M290,1,IF(M298=M290,0.5,0)))</f>
        <v>0</v>
      </c>
    </row>
    <row r="299" spans="1:25" ht="15" customHeight="1" x14ac:dyDescent="0.3">
      <c r="A299" s="1">
        <v>11</v>
      </c>
      <c r="B299" s="92" t="s">
        <v>83</v>
      </c>
      <c r="C299" s="80">
        <f>IF(ISERROR(VLOOKUP($B299,'R11'!$G$56:$I$61,3,FALSE)),IF(VLOOKUP($B299,'R11'!$H$56:$K$61,4,FALSE)="","",VLOOKUP($B299,'R11'!$H$56:$K$61,4,FALSE)),IF(VLOOKUP($B299,'R11'!$G$56:$I$61,3,FALSE)="","",VLOOKUP($B299,'R11'!$G$56:$I$61,3,FALSE)))</f>
        <v>3</v>
      </c>
      <c r="D299" s="80">
        <f>IF(ISERROR(VLOOKUP($B299,'R1'!$G$56:$I$61,3,FALSE)),IF(VLOOKUP($B299,'R1'!$H$56:$K$61,4,FALSE)="","",VLOOKUP($B299,'R1'!$H$56:$K$61,4,FALSE)),IF(VLOOKUP($B299,'R1'!$G$56:$I$61,3,FALSE)="","",VLOOKUP($B299,'R1'!$G$56:$I$61,3,FALSE)))</f>
        <v>1</v>
      </c>
      <c r="E299" s="80">
        <f>IF(ISERROR(VLOOKUP($B299,'R2'!$G$56:$I$61,3,FALSE)),IF(VLOOKUP($B299,'R2'!$H$56:$K$61,4,FALSE)="","",VLOOKUP($B299,'R2'!$H$56:$K$61,4,FALSE)),IF(VLOOKUP($B299,'R2'!$G$56:$I$61,3,FALSE)="","",VLOOKUP($B299,'R2'!$G$56:$I$61,3,FALSE)))</f>
        <v>1.5</v>
      </c>
      <c r="F299" s="80">
        <f>IF(ISERROR(VLOOKUP($B299,'R3'!$G$56:$I$61,3,FALSE)),IF(VLOOKUP($B299,'R3'!$H$56:$K$61,4,FALSE)="","",VLOOKUP($B299,'R3'!$H$56:$K$61,4,FALSE)),IF(VLOOKUP($B299,'R3'!$G$56:$I$61,3,FALSE)="","",VLOOKUP($B299,'R3'!$G$56:$I$61,3,FALSE)))</f>
        <v>0</v>
      </c>
      <c r="G299" s="80">
        <f>IF(ISERROR(VLOOKUP($B299,'R4'!$G$56:$I$61,3,FALSE)),IF(VLOOKUP($B299,'R4'!$H$56:$K$61,4,FALSE)="","",VLOOKUP($B299,'R4'!$H$56:$K$61,4,FALSE)),IF(VLOOKUP($B299,'R4'!$G$56:$I$61,3,FALSE)="","",VLOOKUP($B299,'R4'!$G$56:$I$61,3,FALSE)))</f>
        <v>0</v>
      </c>
      <c r="H299" s="80">
        <f>IF(ISERROR(VLOOKUP($B299,'R5'!$G$56:$I$61,3,FALSE)),IF(VLOOKUP($B299,'R5'!$H$56:$K$61,4,FALSE)="","",VLOOKUP($B299,'R5'!$H$56:$K$61,4,FALSE)),IF(VLOOKUP($B299,'R5'!$G$56:$I$61,3,FALSE)="","",VLOOKUP($B299,'R5'!$G$56:$I$61,3,FALSE)))</f>
        <v>3</v>
      </c>
      <c r="I299" s="80">
        <f>IF(ISERROR(VLOOKUP($B299,'R6'!$G$56:$I$61,3,FALSE)),IF(VLOOKUP($B299,'R6'!$H$56:$K$61,4,FALSE)="","",VLOOKUP($B299,'R6'!$H$56:$K$61,4,FALSE)),IF(VLOOKUP($B299,'R6'!$G$56:$I$61,3,FALSE)="","",VLOOKUP($B299,'R6'!$G$56:$I$61,3,FALSE)))</f>
        <v>0</v>
      </c>
      <c r="J299" s="80" t="str">
        <f>IF(ISERROR(VLOOKUP($B299,'R7'!$G$56:$I$61,3,FALSE)),IF(VLOOKUP($B299,'R7'!$H$56:$K$61,4,FALSE)="","",VLOOKUP($B299,'R7'!$H$56:$K$61,4,FALSE)),IF(VLOOKUP($B299,'R7'!$G$56:$I$61,3,FALSE)="","",VLOOKUP($B299,'R7'!$G$56:$I$61,3,FALSE)))</f>
        <v/>
      </c>
      <c r="K299" s="80">
        <f>IF(ISERROR(VLOOKUP($B299,'R8'!$G$56:$I$61,3,FALSE)),IF(VLOOKUP($B299,'R8'!$H$56:$K$61,4,FALSE)="","",VLOOKUP($B299,'R8'!$H$56:$K$61,4,FALSE)),IF(VLOOKUP($B299,'R8'!$G$56:$I$61,3,FALSE)="","",VLOOKUP($B299,'R8'!$G$56:$I$61,3,FALSE)))</f>
        <v>0</v>
      </c>
      <c r="L299" s="80">
        <f>IF(ISERROR(VLOOKUP($B299,'R9'!$G$56:$I$61,3,FALSE)),IF(VLOOKUP($B299,'R9'!$H$56:$K$61,4,FALSE)="","",VLOOKUP($B299,'R9'!$H$56:$K$61,4,FALSE)),IF(VLOOKUP($B299,'R9'!$G$56:$I$61,3,FALSE)="","",VLOOKUP($B299,'R9'!$G$56:$I$61,3,FALSE)))</f>
        <v>1</v>
      </c>
      <c r="M299" s="80">
        <f>IF(ISERROR(VLOOKUP($B299,'R10'!$G$56:$I$61,3,FALSE)),IF(VLOOKUP($B299,'R10'!$H$56:$K$61,4,FALSE)="","",VLOOKUP($B299,'R10'!$H$56:$K$61,4,FALSE)),IF(VLOOKUP($B299,'R10'!$G$56:$I$61,3,FALSE)="","",VLOOKUP($B299,'R10'!$G$56:$I$61,3,FALSE)))</f>
        <v>0.5</v>
      </c>
      <c r="O299" s="80">
        <f>IF(C299="","",IF(C299&gt;C290,1,IF(C299=C290,0.5,0)))</f>
        <v>1</v>
      </c>
      <c r="P299" s="80">
        <f>IF(D299="","",IF(D299&gt;D291,1,IF(D299=D291,0.5,0)))</f>
        <v>0</v>
      </c>
      <c r="Q299" s="80">
        <f>IF(E299="","",IF(E299&gt;E292,1,IF(E299=E292,0.5,0)))</f>
        <v>0</v>
      </c>
      <c r="R299" s="80">
        <f>IF(F299="","",IF(F299&gt;F293,1,IF(F299=F293,0.5,0)))</f>
        <v>0</v>
      </c>
      <c r="S299" s="80">
        <f>IF(G299="","",IF(G299&gt;G294,1,IF(G299=G294,0.5,0)))</f>
        <v>0</v>
      </c>
      <c r="T299" s="80">
        <f>IF(H299="","",IF(H299&gt;H295,1,IF(H299=H295,0.5,0)))</f>
        <v>1</v>
      </c>
      <c r="U299" s="80">
        <f>IF(I299="","",IF(I299&gt;I296,1,IF(I299=I296,0.5,0)))</f>
        <v>0</v>
      </c>
      <c r="V299" s="80" t="str">
        <f>IF(J299="","",IF(J299&gt;J297,1,IF(J299=J297,0.5,0)))</f>
        <v/>
      </c>
      <c r="W299" s="80">
        <f>IF(K299="","",IF(K299&gt;K298,1,IF(K299=K298,0.5,0)))</f>
        <v>0</v>
      </c>
      <c r="X299" s="80">
        <f>IF(L299="","",IF(L299&gt;L300,1,IF(L299=L300,0.5,0)))</f>
        <v>0</v>
      </c>
      <c r="Y299" s="80">
        <f>IF(M299="","",IF(M299&gt;M289,1,IF(M299=M289,0.5,0)))</f>
        <v>0</v>
      </c>
    </row>
    <row r="300" spans="1:25" ht="15" customHeight="1" x14ac:dyDescent="0.3">
      <c r="A300" s="1">
        <v>12</v>
      </c>
      <c r="B300" s="83" t="s">
        <v>373</v>
      </c>
      <c r="C300" s="80">
        <f>IF(ISERROR(VLOOKUP($B300,'R11'!$G$56:$I$61,3,FALSE)),IF(VLOOKUP($B300,'R11'!$H$56:$K$61,4,FALSE)="","",VLOOKUP($B300,'R11'!$H$56:$K$61,4,FALSE)),IF(VLOOKUP($B300,'R11'!$G$56:$I$61,3,FALSE)="","",VLOOKUP($B300,'R11'!$G$56:$I$61,3,FALSE)))</f>
        <v>1</v>
      </c>
      <c r="D300" s="80">
        <f>IF(ISERROR(VLOOKUP($B300,'R1'!$G$56:$I$61,3,FALSE)),IF(VLOOKUP($B300,'R1'!$H$56:$K$61,4,FALSE)="","",VLOOKUP($B300,'R1'!$H$56:$K$61,4,FALSE)),IF(VLOOKUP($B300,'R1'!$G$56:$I$61,3,FALSE)="","",VLOOKUP($B300,'R1'!$G$56:$I$61,3,FALSE)))</f>
        <v>4</v>
      </c>
      <c r="E300" s="80">
        <f>IF(ISERROR(VLOOKUP($B300,'R2'!$G$56:$I$61,3,FALSE)),IF(VLOOKUP($B300,'R2'!$H$56:$K$61,4,FALSE)="","",VLOOKUP($B300,'R2'!$H$56:$K$61,4,FALSE)),IF(VLOOKUP($B300,'R2'!$G$56:$I$61,3,FALSE)="","",VLOOKUP($B300,'R2'!$G$56:$I$61,3,FALSE)))</f>
        <v>3.5</v>
      </c>
      <c r="F300" s="80">
        <f>IF(ISERROR(VLOOKUP($B300,'R3'!$G$56:$I$61,3,FALSE)),IF(VLOOKUP($B300,'R3'!$H$56:$K$61,4,FALSE)="","",VLOOKUP($B300,'R3'!$H$56:$K$61,4,FALSE)),IF(VLOOKUP($B300,'R3'!$G$56:$I$61,3,FALSE)="","",VLOOKUP($B300,'R3'!$G$56:$I$61,3,FALSE)))</f>
        <v>2</v>
      </c>
      <c r="G300" s="80">
        <f>IF(ISERROR(VLOOKUP($B300,'R4'!$G$56:$I$61,3,FALSE)),IF(VLOOKUP($B300,'R4'!$H$56:$K$61,4,FALSE)="","",VLOOKUP($B300,'R4'!$H$56:$K$61,4,FALSE)),IF(VLOOKUP($B300,'R4'!$G$56:$I$61,3,FALSE)="","",VLOOKUP($B300,'R4'!$G$56:$I$61,3,FALSE)))</f>
        <v>2</v>
      </c>
      <c r="H300" s="80" t="str">
        <f>IF(ISERROR(VLOOKUP($B300,'R5'!$G$56:$I$61,3,FALSE)),IF(VLOOKUP($B300,'R5'!$H$56:$K$61,4,FALSE)="","",VLOOKUP($B300,'R5'!$H$56:$K$61,4,FALSE)),IF(VLOOKUP($B300,'R5'!$G$56:$I$61,3,FALSE)="","",VLOOKUP($B300,'R5'!$G$56:$I$61,3,FALSE)))</f>
        <v/>
      </c>
      <c r="I300" s="80">
        <f>IF(ISERROR(VLOOKUP($B300,'R6'!$G$56:$I$61,3,FALSE)),IF(VLOOKUP($B300,'R6'!$H$56:$K$61,4,FALSE)="","",VLOOKUP($B300,'R6'!$H$56:$K$61,4,FALSE)),IF(VLOOKUP($B300,'R6'!$G$56:$I$61,3,FALSE)="","",VLOOKUP($B300,'R6'!$G$56:$I$61,3,FALSE)))</f>
        <v>2</v>
      </c>
      <c r="J300" s="80">
        <f>IF(ISERROR(VLOOKUP($B300,'R7'!$G$56:$I$61,3,FALSE)),IF(VLOOKUP($B300,'R7'!$H$56:$K$61,4,FALSE)="","",VLOOKUP($B300,'R7'!$H$56:$K$61,4,FALSE)),IF(VLOOKUP($B300,'R7'!$G$56:$I$61,3,FALSE)="","",VLOOKUP($B300,'R7'!$G$56:$I$61,3,FALSE)))</f>
        <v>3</v>
      </c>
      <c r="K300" s="80">
        <f>IF(ISERROR(VLOOKUP($B300,'R8'!$G$56:$I$61,3,FALSE)),IF(VLOOKUP($B300,'R8'!$H$56:$K$61,4,FALSE)="","",VLOOKUP($B300,'R8'!$H$56:$K$61,4,FALSE)),IF(VLOOKUP($B300,'R8'!$G$56:$I$61,3,FALSE)="","",VLOOKUP($B300,'R8'!$G$56:$I$61,3,FALSE)))</f>
        <v>1.5</v>
      </c>
      <c r="L300" s="80">
        <f>IF(ISERROR(VLOOKUP($B300,'R9'!$G$56:$I$61,3,FALSE)),IF(VLOOKUP($B300,'R9'!$H$56:$K$61,4,FALSE)="","",VLOOKUP($B300,'R9'!$H$56:$K$61,4,FALSE)),IF(VLOOKUP($B300,'R9'!$G$56:$I$61,3,FALSE)="","",VLOOKUP($B300,'R9'!$G$56:$I$61,3,FALSE)))</f>
        <v>3</v>
      </c>
      <c r="M300" s="80">
        <f>IF(ISERROR(VLOOKUP($B300,'R10'!$G$56:$I$61,3,FALSE)),IF(VLOOKUP($B300,'R10'!$H$56:$K$61,4,FALSE)="","",VLOOKUP($B300,'R10'!$H$56:$K$61,4,FALSE)),IF(VLOOKUP($B300,'R10'!$G$56:$I$61,3,FALSE)="","",VLOOKUP($B300,'R10'!$G$56:$I$61,3,FALSE)))</f>
        <v>0</v>
      </c>
      <c r="O300" s="80">
        <f>IF(C300="","",IF(C300&gt;C289,1,IF(C300=C289,0.5,0)))</f>
        <v>0</v>
      </c>
      <c r="P300" s="80">
        <f>IF(D300="","",IF(D300&gt;D295,1,IF(D300=D295,0.5,0)))</f>
        <v>1</v>
      </c>
      <c r="Q300" s="80">
        <f>IF(E300="","",IF(E300&gt;E290,1,IF(E300=E290,0.5,0)))</f>
        <v>1</v>
      </c>
      <c r="R300" s="80">
        <f>IF(F300="","",IF(F300&gt;F296,1,IF(F300=F296,0.5,0)))</f>
        <v>0.5</v>
      </c>
      <c r="S300" s="80">
        <f>IF(G300="","",IF(G300&gt;G291,1,IF(G300=G291,0.5,0)))</f>
        <v>0.5</v>
      </c>
      <c r="T300" s="80" t="str">
        <f>IF(H300="","",IF(H300&gt;H297,1,IF(H300=H297,0.5,0)))</f>
        <v/>
      </c>
      <c r="U300" s="80">
        <f>IF(I300="","",IF(I300&gt;I292,1,IF(I300=I292,0.5,0)))</f>
        <v>0.5</v>
      </c>
      <c r="V300" s="80">
        <f>IF(J300="","",IF(J300&gt;J298,1,IF(J300=J298,0.5,0)))</f>
        <v>1</v>
      </c>
      <c r="W300" s="80">
        <f>IF(K300="","",IF(K300&gt;K293,1,IF(K300=K293,0.5,0)))</f>
        <v>0</v>
      </c>
      <c r="X300" s="80">
        <f>IF(L300="","",IF(L300&gt;L299,1,IF(L300=L299,0.5,0)))</f>
        <v>1</v>
      </c>
      <c r="Y300" s="80">
        <f>IF(M300="","",IF(M300&gt;M294,1,IF(M300=M294,0.5,0)))</f>
        <v>0</v>
      </c>
    </row>
    <row r="301" spans="1:25" ht="15" customHeight="1" x14ac:dyDescent="0.3">
      <c r="A301" s="1"/>
      <c r="B301" s="88" t="s">
        <v>59</v>
      </c>
    </row>
    <row r="302" spans="1:25" ht="15" customHeight="1" x14ac:dyDescent="0.3">
      <c r="A302" s="1"/>
      <c r="B302" s="87" t="s">
        <v>20</v>
      </c>
    </row>
    <row r="303" spans="1:25" ht="15" customHeight="1" x14ac:dyDescent="0.3">
      <c r="A303" s="1"/>
      <c r="B303" s="87"/>
    </row>
    <row r="304" spans="1:25" ht="15" customHeight="1" x14ac:dyDescent="0.3">
      <c r="A304" s="1">
        <v>1</v>
      </c>
      <c r="B304" s="83" t="s">
        <v>374</v>
      </c>
      <c r="C304" s="80">
        <f>IF(ISERROR(VLOOKUP($B304,'R11'!$M$56:$O$61,3,FALSE)),IF(VLOOKUP($B304,'R11'!$N$56:$Q$61,4,FALSE)="","",VLOOKUP($B304,'R11'!$N$56:$Q$61,4,FALSE)),IF(VLOOKUP($B304,'R11'!$M$56:$O$61,3,FALSE)="","",VLOOKUP($B304,'R11'!$M$56:$O$61,3,FALSE)))</f>
        <v>2.5</v>
      </c>
      <c r="D304" s="80">
        <f>IF(ISERROR(VLOOKUP($B304,'R1'!$M$56:$O$61,3,FALSE)),IF(VLOOKUP($B304,'R1'!$N$56:$Q$61,4,FALSE)="","",VLOOKUP($B304,'R1'!$N$56:$Q$61,4,FALSE)),IF(VLOOKUP($B304,'R1'!$M$56:$O$61,3,FALSE)="","",VLOOKUP($B304,'R1'!$M$56:$O$61,3,FALSE)))</f>
        <v>4</v>
      </c>
      <c r="E304" s="80">
        <f>IF(ISERROR(VLOOKUP($B304,'R2'!$M$56:$O$61,3,FALSE)),IF(VLOOKUP($B304,'R2'!$N$56:$Q$61,4,FALSE)="","",VLOOKUP($B304,'R2'!$N$56:$Q$61,4,FALSE)),IF(VLOOKUP($B304,'R2'!$M$56:$O$61,3,FALSE)="","",VLOOKUP($B304,'R2'!$M$56:$O$61,3,FALSE)))</f>
        <v>2</v>
      </c>
      <c r="F304" s="80">
        <f>IF(ISERROR(VLOOKUP($B304,'R3'!$M$56:$O$61,3,FALSE)),IF(VLOOKUP($B304,'R3'!$N$56:$Q$61,4,FALSE)="","",VLOOKUP($B304,'R3'!$N$56:$Q$61,4,FALSE)),IF(VLOOKUP($B304,'R3'!$M$56:$O$61,3,FALSE)="","",VLOOKUP($B304,'R3'!$M$56:$O$61,3,FALSE)))</f>
        <v>1.5</v>
      </c>
      <c r="G304" s="80">
        <f>IF(ISERROR(VLOOKUP($B304,'R4'!$M$56:$O$61,3,FALSE)),IF(VLOOKUP($B304,'R4'!$N$56:$Q$61,4,FALSE)="","",VLOOKUP($B304,'R4'!$N$56:$Q$61,4,FALSE)),IF(VLOOKUP($B304,'R4'!$M$56:$O$61,3,FALSE)="","",VLOOKUP($B304,'R4'!$M$56:$O$61,3,FALSE)))</f>
        <v>2</v>
      </c>
      <c r="H304" s="80">
        <f>IF(ISERROR(VLOOKUP($B304,'R5'!$M$56:$O$61,3,FALSE)),IF(VLOOKUP($B304,'R5'!$N$56:$Q$61,4,FALSE)="","",VLOOKUP($B304,'R5'!$N$56:$Q$61,4,FALSE)),IF(VLOOKUP($B304,'R5'!$M$56:$O$61,3,FALSE)="","",VLOOKUP($B304,'R5'!$M$56:$O$61,3,FALSE)))</f>
        <v>1</v>
      </c>
      <c r="I304" s="80">
        <f>IF(ISERROR(VLOOKUP($B304,'R6'!$M$56:$O$61,3,FALSE)),IF(VLOOKUP($B304,'R6'!$N$56:$Q$61,4,FALSE)="","",VLOOKUP($B304,'R6'!$N$56:$Q$61,4,FALSE)),IF(VLOOKUP($B304,'R6'!$M$56:$O$61,3,FALSE)="","",VLOOKUP($B304,'R6'!$M$56:$O$61,3,FALSE)))</f>
        <v>3</v>
      </c>
      <c r="J304" s="80">
        <f>IF(ISERROR(VLOOKUP($B304,'R7'!$M$56:$O$61,3,FALSE)),IF(VLOOKUP($B304,'R7'!$N$56:$Q$61,4,FALSE)="","",VLOOKUP($B304,'R7'!$N$56:$Q$61,4,FALSE)),IF(VLOOKUP($B304,'R7'!$M$56:$O$61,3,FALSE)="","",VLOOKUP($B304,'R7'!$M$56:$O$61,3,FALSE)))</f>
        <v>2.5</v>
      </c>
      <c r="K304" s="80">
        <f>IF(ISERROR(VLOOKUP($B304,'R8'!$M$56:$O$61,3,FALSE)),IF(VLOOKUP($B304,'R8'!$N$56:$Q$61,4,FALSE)="","",VLOOKUP($B304,'R8'!$N$56:$Q$61,4,FALSE)),IF(VLOOKUP($B304,'R8'!$M$56:$O$61,3,FALSE)="","",VLOOKUP($B304,'R8'!$M$56:$O$61,3,FALSE)))</f>
        <v>3.5</v>
      </c>
      <c r="L304" s="80">
        <f>IF(ISERROR(VLOOKUP($B304,'R9'!$M$56:$O$61,3,FALSE)),IF(VLOOKUP($B304,'R9'!$N$56:$Q$61,4,FALSE)="","",VLOOKUP($B304,'R9'!$N$56:$Q$61,4,FALSE)),IF(VLOOKUP($B304,'R9'!$M$56:$O$61,3,FALSE)="","",VLOOKUP($B304,'R9'!$M$56:$O$61,3,FALSE)))</f>
        <v>3</v>
      </c>
      <c r="M304" s="80">
        <f>IF(ISERROR(VLOOKUP($B304,'R10'!$M$56:$O$61,3,FALSE)),IF(VLOOKUP($B304,'R10'!$N$56:$Q$61,4,FALSE)="","",VLOOKUP($B304,'R10'!$N$56:$Q$61,4,FALSE)),IF(VLOOKUP($B304,'R10'!$M$56:$O$61,3,FALSE)="","",VLOOKUP($B304,'R10'!$M$56:$O$61,3,FALSE)))</f>
        <v>4</v>
      </c>
      <c r="O304" s="80">
        <f>IF(C304="","",IF(C304&gt;C315,1,IF(C304=C315,0.5,0)))</f>
        <v>1</v>
      </c>
      <c r="P304" s="80">
        <f>IF(D304="","",IF(D304&gt;D305,1,IF(D304=D305,0.5,0)))</f>
        <v>1</v>
      </c>
      <c r="Q304" s="80">
        <f>IF(E304="","",IF(E304&gt;E306,1,IF(E304=E306,0.5,0)))</f>
        <v>0.5</v>
      </c>
      <c r="R304" s="80">
        <f>IF(F304="","",IF(F304&gt;F307,1,IF(F304=F307,0.5,0)))</f>
        <v>0</v>
      </c>
      <c r="S304" s="80">
        <f>IF(G304="","",IF(G304&gt;G308,1,IF(G304=G308,0.5,0)))</f>
        <v>0.5</v>
      </c>
      <c r="T304" s="80">
        <f>IF(H304="","",IF(H304&gt;H309,1,IF(H304=H309,0.5,0)))</f>
        <v>0</v>
      </c>
      <c r="U304" s="80">
        <f>IF(I304="","",IF(I304&gt;I310,1,IF(I304=I310,0.5,0)))</f>
        <v>1</v>
      </c>
      <c r="V304" s="80">
        <f>IF(J304="","",IF(J304&gt;J311,1,IF(J304=J311,0.5,0)))</f>
        <v>1</v>
      </c>
      <c r="W304" s="80">
        <f>IF(K304="","",IF(K304&gt;K312,1,IF(K304=K312,0.5,0)))</f>
        <v>1</v>
      </c>
      <c r="X304" s="80">
        <f>IF(L304="","",IF(L304&gt;L313,1,IF(L304=L313,0.5,0)))</f>
        <v>1</v>
      </c>
      <c r="Y304" s="80">
        <f>IF(M304="","",IF(M304&gt;M314,1,IF(M304=M314,0.5,0)))</f>
        <v>1</v>
      </c>
    </row>
    <row r="305" spans="1:25" ht="15" customHeight="1" x14ac:dyDescent="0.3">
      <c r="A305" s="1">
        <v>2</v>
      </c>
      <c r="B305" s="92" t="s">
        <v>375</v>
      </c>
      <c r="C305" s="80">
        <f>IF(ISERROR(VLOOKUP($B305,'R11'!$M$56:$O$61,3,FALSE)),IF(VLOOKUP($B305,'R11'!$N$56:$Q$61,4,FALSE)="","",VLOOKUP($B305,'R11'!$N$56:$Q$61,4,FALSE)),IF(VLOOKUP($B305,'R11'!$M$56:$O$61,3,FALSE)="","",VLOOKUP($B305,'R11'!$M$56:$O$61,3,FALSE)))</f>
        <v>3</v>
      </c>
      <c r="D305" s="80">
        <f>IF(ISERROR(VLOOKUP($B305,'R1'!$M$56:$O$61,3,FALSE)),IF(VLOOKUP($B305,'R1'!$N$56:$Q$61,4,FALSE)="","",VLOOKUP($B305,'R1'!$N$56:$Q$61,4,FALSE)),IF(VLOOKUP($B305,'R1'!$M$56:$O$61,3,FALSE)="","",VLOOKUP($B305,'R1'!$M$56:$O$61,3,FALSE)))</f>
        <v>0</v>
      </c>
      <c r="E305" s="80">
        <f>IF(ISERROR(VLOOKUP($B305,'R2'!$M$56:$O$61,3,FALSE)),IF(VLOOKUP($B305,'R2'!$N$56:$Q$61,4,FALSE)="","",VLOOKUP($B305,'R2'!$N$56:$Q$61,4,FALSE)),IF(VLOOKUP($B305,'R2'!$M$56:$O$61,3,FALSE)="","",VLOOKUP($B305,'R2'!$M$56:$O$61,3,FALSE)))</f>
        <v>1</v>
      </c>
      <c r="F305" s="80">
        <f>IF(ISERROR(VLOOKUP($B305,'R3'!$M$56:$O$61,3,FALSE)),IF(VLOOKUP($B305,'R3'!$N$56:$Q$61,4,FALSE)="","",VLOOKUP($B305,'R3'!$N$56:$Q$61,4,FALSE)),IF(VLOOKUP($B305,'R3'!$M$56:$O$61,3,FALSE)="","",VLOOKUP($B305,'R3'!$M$56:$O$61,3,FALSE)))</f>
        <v>0</v>
      </c>
      <c r="G305" s="80">
        <f>IF(ISERROR(VLOOKUP($B305,'R4'!$M$56:$O$61,3,FALSE)),IF(VLOOKUP($B305,'R4'!$N$56:$Q$61,4,FALSE)="","",VLOOKUP($B305,'R4'!$N$56:$Q$61,4,FALSE)),IF(VLOOKUP($B305,'R4'!$M$56:$O$61,3,FALSE)="","",VLOOKUP($B305,'R4'!$M$56:$O$61,3,FALSE)))</f>
        <v>1</v>
      </c>
      <c r="H305" s="80">
        <f>IF(ISERROR(VLOOKUP($B305,'R5'!$M$56:$O$61,3,FALSE)),IF(VLOOKUP($B305,'R5'!$N$56:$Q$61,4,FALSE)="","",VLOOKUP($B305,'R5'!$N$56:$Q$61,4,FALSE)),IF(VLOOKUP($B305,'R5'!$M$56:$O$61,3,FALSE)="","",VLOOKUP($B305,'R5'!$M$56:$O$61,3,FALSE)))</f>
        <v>0.5</v>
      </c>
      <c r="I305" s="80">
        <f>IF(ISERROR(VLOOKUP($B305,'R6'!$M$56:$O$61,3,FALSE)),IF(VLOOKUP($B305,'R6'!$N$56:$Q$61,4,FALSE)="","",VLOOKUP($B305,'R6'!$N$56:$Q$61,4,FALSE)),IF(VLOOKUP($B305,'R6'!$M$56:$O$61,3,FALSE)="","",VLOOKUP($B305,'R6'!$M$56:$O$61,3,FALSE)))</f>
        <v>2</v>
      </c>
      <c r="J305" s="80">
        <f>IF(ISERROR(VLOOKUP($B305,'R7'!$M$56:$O$61,3,FALSE)),IF(VLOOKUP($B305,'R7'!$N$56:$Q$61,4,FALSE)="","",VLOOKUP($B305,'R7'!$N$56:$Q$61,4,FALSE)),IF(VLOOKUP($B305,'R7'!$M$56:$O$61,3,FALSE)="","",VLOOKUP($B305,'R7'!$M$56:$O$61,3,FALSE)))</f>
        <v>0.5</v>
      </c>
      <c r="K305" s="80">
        <f>IF(ISERROR(VLOOKUP($B305,'R8'!$M$56:$O$61,3,FALSE)),IF(VLOOKUP($B305,'R8'!$N$56:$Q$61,4,FALSE)="","",VLOOKUP($B305,'R8'!$N$56:$Q$61,4,FALSE)),IF(VLOOKUP($B305,'R8'!$M$56:$O$61,3,FALSE)="","",VLOOKUP($B305,'R8'!$M$56:$O$61,3,FALSE)))</f>
        <v>4</v>
      </c>
      <c r="L305" s="80">
        <f>IF(ISERROR(VLOOKUP($B305,'R9'!$M$56:$O$61,3,FALSE)),IF(VLOOKUP($B305,'R9'!$N$56:$Q$61,4,FALSE)="","",VLOOKUP($B305,'R9'!$N$56:$Q$61,4,FALSE)),IF(VLOOKUP($B305,'R9'!$M$56:$O$61,3,FALSE)="","",VLOOKUP($B305,'R9'!$M$56:$O$61,3,FALSE)))</f>
        <v>3.5</v>
      </c>
      <c r="M305" s="80">
        <f>IF(ISERROR(VLOOKUP($B305,'R10'!$M$56:$O$61,3,FALSE)),IF(VLOOKUP($B305,'R10'!$N$56:$Q$61,4,FALSE)="","",VLOOKUP($B305,'R10'!$N$56:$Q$61,4,FALSE)),IF(VLOOKUP($B305,'R10'!$M$56:$O$61,3,FALSE)="","",VLOOKUP($B305,'R10'!$M$56:$O$61,3,FALSE)))</f>
        <v>0</v>
      </c>
      <c r="O305" s="80">
        <f>IF(C305="","",IF(C305&gt;C314,1,IF(C305=C314,0.5,0)))</f>
        <v>1</v>
      </c>
      <c r="P305" s="80">
        <f>IF(D305="","",IF(D305&gt;D304,1,IF(D305=D304,0.5,0)))</f>
        <v>0</v>
      </c>
      <c r="Q305" s="80">
        <f>IF(E305="","",IF(E305&gt;E315,1,IF(E305=E315,0.5,0)))</f>
        <v>0</v>
      </c>
      <c r="R305" s="80">
        <f>IF(F305="","",IF(F305&gt;F306,1,IF(F305=F306,0.5,0)))</f>
        <v>0</v>
      </c>
      <c r="S305" s="80">
        <f>IF(G305="","",IF(G305&gt;G307,1,IF(G305=G307,0.5,0)))</f>
        <v>0</v>
      </c>
      <c r="T305" s="80">
        <f>IF(H305="","",IF(H305&gt;H308,1,IF(H305=H308,0.5,0)))</f>
        <v>0</v>
      </c>
      <c r="U305" s="80">
        <f>IF(I305="","",IF(I305&gt;I309,1,IF(I305=I309,0.5,0)))</f>
        <v>0.5</v>
      </c>
      <c r="V305" s="80">
        <f>IF(J305="","",IF(J305&gt;J310,1,IF(J305=J310,0.5,0)))</f>
        <v>0</v>
      </c>
      <c r="W305" s="80">
        <f>IF(K305="","",IF(K305&gt;K311,1,IF(K305=K311,0.5,0)))</f>
        <v>1</v>
      </c>
      <c r="X305" s="80">
        <f>IF(L305="","",IF(L305&gt;L312,1,IF(L305=L312,0.5,0)))</f>
        <v>1</v>
      </c>
      <c r="Y305" s="80">
        <f>IF(M305="","",IF(M305&gt;M313,1,IF(M305=M313,0.5,0)))</f>
        <v>0</v>
      </c>
    </row>
    <row r="306" spans="1:25" ht="15" customHeight="1" x14ac:dyDescent="0.3">
      <c r="A306" s="1">
        <v>3</v>
      </c>
      <c r="B306" s="83" t="s">
        <v>376</v>
      </c>
      <c r="C306" s="80">
        <f>IF(ISERROR(VLOOKUP($B306,'R11'!$M$56:$O$61,3,FALSE)),IF(VLOOKUP($B306,'R11'!$N$56:$Q$61,4,FALSE)="","",VLOOKUP($B306,'R11'!$N$56:$Q$61,4,FALSE)),IF(VLOOKUP($B306,'R11'!$M$56:$O$61,3,FALSE)="","",VLOOKUP($B306,'R11'!$M$56:$O$61,3,FALSE)))</f>
        <v>1</v>
      </c>
      <c r="D306" s="80">
        <f>IF(ISERROR(VLOOKUP($B306,'R1'!$M$56:$O$61,3,FALSE)),IF(VLOOKUP($B306,'R1'!$N$56:$Q$61,4,FALSE)="","",VLOOKUP($B306,'R1'!$N$56:$Q$61,4,FALSE)),IF(VLOOKUP($B306,'R1'!$M$56:$O$61,3,FALSE)="","",VLOOKUP($B306,'R1'!$M$56:$O$61,3,FALSE)))</f>
        <v>2</v>
      </c>
      <c r="E306" s="80">
        <f>IF(ISERROR(VLOOKUP($B306,'R2'!$M$56:$O$61,3,FALSE)),IF(VLOOKUP($B306,'R2'!$N$56:$Q$61,4,FALSE)="","",VLOOKUP($B306,'R2'!$N$56:$Q$61,4,FALSE)),IF(VLOOKUP($B306,'R2'!$M$56:$O$61,3,FALSE)="","",VLOOKUP($B306,'R2'!$M$56:$O$61,3,FALSE)))</f>
        <v>2</v>
      </c>
      <c r="F306" s="80">
        <f>IF(ISERROR(VLOOKUP($B306,'R3'!$M$56:$O$61,3,FALSE)),IF(VLOOKUP($B306,'R3'!$N$56:$Q$61,4,FALSE)="","",VLOOKUP($B306,'R3'!$N$56:$Q$61,4,FALSE)),IF(VLOOKUP($B306,'R3'!$M$56:$O$61,3,FALSE)="","",VLOOKUP($B306,'R3'!$M$56:$O$61,3,FALSE)))</f>
        <v>4</v>
      </c>
      <c r="G306" s="80">
        <f>IF(ISERROR(VLOOKUP($B306,'R4'!$M$56:$O$61,3,FALSE)),IF(VLOOKUP($B306,'R4'!$N$56:$Q$61,4,FALSE)="","",VLOOKUP($B306,'R4'!$N$56:$Q$61,4,FALSE)),IF(VLOOKUP($B306,'R4'!$M$56:$O$61,3,FALSE)="","",VLOOKUP($B306,'R4'!$M$56:$O$61,3,FALSE)))</f>
        <v>1.5</v>
      </c>
      <c r="H306" s="80">
        <f>IF(ISERROR(VLOOKUP($B306,'R5'!$M$56:$O$61,3,FALSE)),IF(VLOOKUP($B306,'R5'!$N$56:$Q$61,4,FALSE)="","",VLOOKUP($B306,'R5'!$N$56:$Q$61,4,FALSE)),IF(VLOOKUP($B306,'R5'!$M$56:$O$61,3,FALSE)="","",VLOOKUP($B306,'R5'!$M$56:$O$61,3,FALSE)))</f>
        <v>0.5</v>
      </c>
      <c r="I306" s="80">
        <f>IF(ISERROR(VLOOKUP($B306,'R6'!$M$56:$O$61,3,FALSE)),IF(VLOOKUP($B306,'R6'!$N$56:$Q$61,4,FALSE)="","",VLOOKUP($B306,'R6'!$N$56:$Q$61,4,FALSE)),IF(VLOOKUP($B306,'R6'!$M$56:$O$61,3,FALSE)="","",VLOOKUP($B306,'R6'!$M$56:$O$61,3,FALSE)))</f>
        <v>4</v>
      </c>
      <c r="J306" s="80">
        <f>IF(ISERROR(VLOOKUP($B306,'R7'!$M$56:$O$61,3,FALSE)),IF(VLOOKUP($B306,'R7'!$N$56:$Q$61,4,FALSE)="","",VLOOKUP($B306,'R7'!$N$56:$Q$61,4,FALSE)),IF(VLOOKUP($B306,'R7'!$M$56:$O$61,3,FALSE)="","",VLOOKUP($B306,'R7'!$M$56:$O$61,3,FALSE)))</f>
        <v>1</v>
      </c>
      <c r="K306" s="80">
        <f>IF(ISERROR(VLOOKUP($B306,'R8'!$M$56:$O$61,3,FALSE)),IF(VLOOKUP($B306,'R8'!$N$56:$Q$61,4,FALSE)="","",VLOOKUP($B306,'R8'!$N$56:$Q$61,4,FALSE)),IF(VLOOKUP($B306,'R8'!$M$56:$O$61,3,FALSE)="","",VLOOKUP($B306,'R8'!$M$56:$O$61,3,FALSE)))</f>
        <v>2.5</v>
      </c>
      <c r="L306" s="80">
        <f>IF(ISERROR(VLOOKUP($B306,'R9'!$M$56:$O$61,3,FALSE)),IF(VLOOKUP($B306,'R9'!$N$56:$Q$61,4,FALSE)="","",VLOOKUP($B306,'R9'!$N$56:$Q$61,4,FALSE)),IF(VLOOKUP($B306,'R9'!$M$56:$O$61,3,FALSE)="","",VLOOKUP($B306,'R9'!$M$56:$O$61,3,FALSE)))</f>
        <v>4</v>
      </c>
      <c r="M306" s="80">
        <f>IF(ISERROR(VLOOKUP($B306,'R10'!$M$56:$O$61,3,FALSE)),IF(VLOOKUP($B306,'R10'!$N$56:$Q$61,4,FALSE)="","",VLOOKUP($B306,'R10'!$N$56:$Q$61,4,FALSE)),IF(VLOOKUP($B306,'R10'!$M$56:$O$61,3,FALSE)="","",VLOOKUP($B306,'R10'!$M$56:$O$61,3,FALSE)))</f>
        <v>4</v>
      </c>
      <c r="O306" s="80">
        <f>IF(C306="","",IF(C306&gt;C313,1,IF(C306=C313,0.5,0)))</f>
        <v>0</v>
      </c>
      <c r="P306" s="80">
        <f>IF(D306="","",IF(D306&gt;D314,1,IF(D306=D314,0.5,0)))</f>
        <v>0.5</v>
      </c>
      <c r="Q306" s="80">
        <f>IF(E306="","",IF(E306&gt;E304,1,IF(E306=E304,0.5,0)))</f>
        <v>0.5</v>
      </c>
      <c r="R306" s="80">
        <f>IF(F306="","",IF(F306&gt;F305,1,IF(F306=F305,0.5,0)))</f>
        <v>1</v>
      </c>
      <c r="S306" s="80">
        <f>IF(G306="","",IF(G306&gt;G315,1,IF(G306=G315,0.5,0)))</f>
        <v>0</v>
      </c>
      <c r="T306" s="80">
        <f>IF(H306="","",IF(H306&gt;H307,1,IF(H306=H307,0.5,0)))</f>
        <v>0</v>
      </c>
      <c r="U306" s="80">
        <f>IF(I306="","",IF(I306&gt;I308,1,IF(I306=I308,0.5,0)))</f>
        <v>1</v>
      </c>
      <c r="V306" s="80">
        <f>IF(J306="","",IF(J306&gt;J309,1,IF(J306=J309,0.5,0)))</f>
        <v>0</v>
      </c>
      <c r="W306" s="80">
        <f>IF(K306="","",IF(K306&gt;K310,1,IF(K306=K310,0.5,0)))</f>
        <v>1</v>
      </c>
      <c r="X306" s="80">
        <f>IF(L306="","",IF(L306&gt;L311,1,IF(L306=L311,0.5,0)))</f>
        <v>1</v>
      </c>
      <c r="Y306" s="80">
        <f>IF(M306="","",IF(M306&gt;M312,1,IF(M306=M312,0.5,0)))</f>
        <v>1</v>
      </c>
    </row>
    <row r="307" spans="1:25" ht="15" customHeight="1" x14ac:dyDescent="0.3">
      <c r="A307" s="1">
        <v>4</v>
      </c>
      <c r="B307" s="83" t="s">
        <v>377</v>
      </c>
      <c r="C307" s="80">
        <f>IF(ISERROR(VLOOKUP($B307,'R11'!$M$56:$O$61,3,FALSE)),IF(VLOOKUP($B307,'R11'!$N$56:$Q$61,4,FALSE)="","",VLOOKUP($B307,'R11'!$N$56:$Q$61,4,FALSE)),IF(VLOOKUP($B307,'R11'!$M$56:$O$61,3,FALSE)="","",VLOOKUP($B307,'R11'!$M$56:$O$61,3,FALSE)))</f>
        <v>4</v>
      </c>
      <c r="D307" s="80">
        <f>IF(ISERROR(VLOOKUP($B307,'R1'!$M$56:$O$61,3,FALSE)),IF(VLOOKUP($B307,'R1'!$N$56:$Q$61,4,FALSE)="","",VLOOKUP($B307,'R1'!$N$56:$Q$61,4,FALSE)),IF(VLOOKUP($B307,'R1'!$M$56:$O$61,3,FALSE)="","",VLOOKUP($B307,'R1'!$M$56:$O$61,3,FALSE)))</f>
        <v>0</v>
      </c>
      <c r="E307" s="80">
        <f>IF(ISERROR(VLOOKUP($B307,'R2'!$M$56:$O$61,3,FALSE)),IF(VLOOKUP($B307,'R2'!$N$56:$Q$61,4,FALSE)="","",VLOOKUP($B307,'R2'!$N$56:$Q$61,4,FALSE)),IF(VLOOKUP($B307,'R2'!$M$56:$O$61,3,FALSE)="","",VLOOKUP($B307,'R2'!$M$56:$O$61,3,FALSE)))</f>
        <v>2</v>
      </c>
      <c r="F307" s="80">
        <f>IF(ISERROR(VLOOKUP($B307,'R3'!$M$56:$O$61,3,FALSE)),IF(VLOOKUP($B307,'R3'!$N$56:$Q$61,4,FALSE)="","",VLOOKUP($B307,'R3'!$N$56:$Q$61,4,FALSE)),IF(VLOOKUP($B307,'R3'!$M$56:$O$61,3,FALSE)="","",VLOOKUP($B307,'R3'!$M$56:$O$61,3,FALSE)))</f>
        <v>2.5</v>
      </c>
      <c r="G307" s="80">
        <f>IF(ISERROR(VLOOKUP($B307,'R4'!$M$56:$O$61,3,FALSE)),IF(VLOOKUP($B307,'R4'!$N$56:$Q$61,4,FALSE)="","",VLOOKUP($B307,'R4'!$N$56:$Q$61,4,FALSE)),IF(VLOOKUP($B307,'R4'!$M$56:$O$61,3,FALSE)="","",VLOOKUP($B307,'R4'!$M$56:$O$61,3,FALSE)))</f>
        <v>3</v>
      </c>
      <c r="H307" s="80">
        <f>IF(ISERROR(VLOOKUP($B307,'R5'!$M$56:$O$61,3,FALSE)),IF(VLOOKUP($B307,'R5'!$N$56:$Q$61,4,FALSE)="","",VLOOKUP($B307,'R5'!$N$56:$Q$61,4,FALSE)),IF(VLOOKUP($B307,'R5'!$M$56:$O$61,3,FALSE)="","",VLOOKUP($B307,'R5'!$M$56:$O$61,3,FALSE)))</f>
        <v>3.5</v>
      </c>
      <c r="I307" s="80">
        <f>IF(ISERROR(VLOOKUP($B307,'R6'!$M$56:$O$61,3,FALSE)),IF(VLOOKUP($B307,'R6'!$N$56:$Q$61,4,FALSE)="","",VLOOKUP($B307,'R6'!$N$56:$Q$61,4,FALSE)),IF(VLOOKUP($B307,'R6'!$M$56:$O$61,3,FALSE)="","",VLOOKUP($B307,'R6'!$M$56:$O$61,3,FALSE)))</f>
        <v>2</v>
      </c>
      <c r="J307" s="80">
        <f>IF(ISERROR(VLOOKUP($B307,'R7'!$M$56:$O$61,3,FALSE)),IF(VLOOKUP($B307,'R7'!$N$56:$Q$61,4,FALSE)="","",VLOOKUP($B307,'R7'!$N$56:$Q$61,4,FALSE)),IF(VLOOKUP($B307,'R7'!$M$56:$O$61,3,FALSE)="","",VLOOKUP($B307,'R7'!$M$56:$O$61,3,FALSE)))</f>
        <v>2</v>
      </c>
      <c r="K307" s="80">
        <f>IF(ISERROR(VLOOKUP($B307,'R8'!$M$56:$O$61,3,FALSE)),IF(VLOOKUP($B307,'R8'!$N$56:$Q$61,4,FALSE)="","",VLOOKUP($B307,'R8'!$N$56:$Q$61,4,FALSE)),IF(VLOOKUP($B307,'R8'!$M$56:$O$61,3,FALSE)="","",VLOOKUP($B307,'R8'!$M$56:$O$61,3,FALSE)))</f>
        <v>1</v>
      </c>
      <c r="L307" s="80">
        <f>IF(ISERROR(VLOOKUP($B307,'R9'!$M$56:$O$61,3,FALSE)),IF(VLOOKUP($B307,'R9'!$N$56:$Q$61,4,FALSE)="","",VLOOKUP($B307,'R9'!$N$56:$Q$61,4,FALSE)),IF(VLOOKUP($B307,'R9'!$M$56:$O$61,3,FALSE)="","",VLOOKUP($B307,'R9'!$M$56:$O$61,3,FALSE)))</f>
        <v>0.5</v>
      </c>
      <c r="M307" s="80">
        <f>IF(ISERROR(VLOOKUP($B307,'R10'!$M$56:$O$61,3,FALSE)),IF(VLOOKUP($B307,'R10'!$N$56:$Q$61,4,FALSE)="","",VLOOKUP($B307,'R10'!$N$56:$Q$61,4,FALSE)),IF(VLOOKUP($B307,'R10'!$M$56:$O$61,3,FALSE)="","",VLOOKUP($B307,'R10'!$M$56:$O$61,3,FALSE)))</f>
        <v>3</v>
      </c>
      <c r="O307" s="80">
        <f>IF(C307="","",IF(C307&gt;C312,1,IF(C307=C312,0.5,0)))</f>
        <v>1</v>
      </c>
      <c r="P307" s="80">
        <f>IF(D307="","",IF(D307&gt;D313,1,IF(D307=D313,0.5,0)))</f>
        <v>0</v>
      </c>
      <c r="Q307" s="80">
        <f>IF(E307="","",IF(E307&gt;E314,1,IF(E307=E314,0.5,0)))</f>
        <v>0.5</v>
      </c>
      <c r="R307" s="80">
        <f>IF(F307="","",IF(F307&gt;F304,1,IF(F307=F304,0.5,0)))</f>
        <v>1</v>
      </c>
      <c r="S307" s="80">
        <f>IF(G307="","",IF(G307&gt;G305,1,IF(G307=G305,0.5,0)))</f>
        <v>1</v>
      </c>
      <c r="T307" s="80">
        <f>IF(H307="","",IF(H307&gt;H306,1,IF(H307=H306,0.5,0)))</f>
        <v>1</v>
      </c>
      <c r="U307" s="80">
        <f>IF(I307="","",IF(I307&gt;I315,1,IF(I307=I315,0.5,0)))</f>
        <v>0.5</v>
      </c>
      <c r="V307" s="80">
        <f>IF(J307="","",IF(J307&gt;J308,1,IF(J307=J308,0.5,0)))</f>
        <v>0.5</v>
      </c>
      <c r="W307" s="80">
        <f>IF(K307="","",IF(K307&gt;K309,1,IF(K307=K309,0.5,0)))</f>
        <v>0</v>
      </c>
      <c r="X307" s="80">
        <f>IF(L307="","",IF(L307&gt;L310,1,IF(L307=L310,0.5,0)))</f>
        <v>0</v>
      </c>
      <c r="Y307" s="80">
        <f>IF(M307="","",IF(M307&gt;M311,1,IF(M307=M311,0.5,0)))</f>
        <v>1</v>
      </c>
    </row>
    <row r="308" spans="1:25" ht="15" customHeight="1" x14ac:dyDescent="0.3">
      <c r="A308" s="1">
        <v>5</v>
      </c>
      <c r="B308" s="83" t="s">
        <v>378</v>
      </c>
      <c r="C308" s="80">
        <f>IF(ISERROR(VLOOKUP($B308,'R11'!$M$56:$O$61,3,FALSE)),IF(VLOOKUP($B308,'R11'!$N$56:$Q$61,4,FALSE)="","",VLOOKUP($B308,'R11'!$N$56:$Q$61,4,FALSE)),IF(VLOOKUP($B308,'R11'!$M$56:$O$61,3,FALSE)="","",VLOOKUP($B308,'R11'!$M$56:$O$61,3,FALSE)))</f>
        <v>3.5</v>
      </c>
      <c r="D308" s="80">
        <f>IF(ISERROR(VLOOKUP($B308,'R1'!$M$56:$O$61,3,FALSE)),IF(VLOOKUP($B308,'R1'!$N$56:$Q$61,4,FALSE)="","",VLOOKUP($B308,'R1'!$N$56:$Q$61,4,FALSE)),IF(VLOOKUP($B308,'R1'!$M$56:$O$61,3,FALSE)="","",VLOOKUP($B308,'R1'!$M$56:$O$61,3,FALSE)))</f>
        <v>2</v>
      </c>
      <c r="E308" s="80">
        <f>IF(ISERROR(VLOOKUP($B308,'R2'!$M$56:$O$61,3,FALSE)),IF(VLOOKUP($B308,'R2'!$N$56:$Q$61,4,FALSE)="","",VLOOKUP($B308,'R2'!$N$56:$Q$61,4,FALSE)),IF(VLOOKUP($B308,'R2'!$M$56:$O$61,3,FALSE)="","",VLOOKUP($B308,'R2'!$M$56:$O$61,3,FALSE)))</f>
        <v>1.5</v>
      </c>
      <c r="F308" s="80">
        <f>IF(ISERROR(VLOOKUP($B308,'R3'!$M$56:$O$61,3,FALSE)),IF(VLOOKUP($B308,'R3'!$N$56:$Q$61,4,FALSE)="","",VLOOKUP($B308,'R3'!$N$56:$Q$61,4,FALSE)),IF(VLOOKUP($B308,'R3'!$M$56:$O$61,3,FALSE)="","",VLOOKUP($B308,'R3'!$M$56:$O$61,3,FALSE)))</f>
        <v>2</v>
      </c>
      <c r="G308" s="80">
        <f>IF(ISERROR(VLOOKUP($B308,'R4'!$M$56:$O$61,3,FALSE)),IF(VLOOKUP($B308,'R4'!$N$56:$Q$61,4,FALSE)="","",VLOOKUP($B308,'R4'!$N$56:$Q$61,4,FALSE)),IF(VLOOKUP($B308,'R4'!$M$56:$O$61,3,FALSE)="","",VLOOKUP($B308,'R4'!$M$56:$O$61,3,FALSE)))</f>
        <v>2</v>
      </c>
      <c r="H308" s="80">
        <f>IF(ISERROR(VLOOKUP($B308,'R5'!$M$56:$O$61,3,FALSE)),IF(VLOOKUP($B308,'R5'!$N$56:$Q$61,4,FALSE)="","",VLOOKUP($B308,'R5'!$N$56:$Q$61,4,FALSE)),IF(VLOOKUP($B308,'R5'!$M$56:$O$61,3,FALSE)="","",VLOOKUP($B308,'R5'!$M$56:$O$61,3,FALSE)))</f>
        <v>3.5</v>
      </c>
      <c r="I308" s="80">
        <f>IF(ISERROR(VLOOKUP($B308,'R6'!$M$56:$O$61,3,FALSE)),IF(VLOOKUP($B308,'R6'!$N$56:$Q$61,4,FALSE)="","",VLOOKUP($B308,'R6'!$N$56:$Q$61,4,FALSE)),IF(VLOOKUP($B308,'R6'!$M$56:$O$61,3,FALSE)="","",VLOOKUP($B308,'R6'!$M$56:$O$61,3,FALSE)))</f>
        <v>0</v>
      </c>
      <c r="J308" s="80">
        <f>IF(ISERROR(VLOOKUP($B308,'R7'!$M$56:$O$61,3,FALSE)),IF(VLOOKUP($B308,'R7'!$N$56:$Q$61,4,FALSE)="","",VLOOKUP($B308,'R7'!$N$56:$Q$61,4,FALSE)),IF(VLOOKUP($B308,'R7'!$M$56:$O$61,3,FALSE)="","",VLOOKUP($B308,'R7'!$M$56:$O$61,3,FALSE)))</f>
        <v>2</v>
      </c>
      <c r="K308" s="80">
        <f>IF(ISERROR(VLOOKUP($B308,'R8'!$M$56:$O$61,3,FALSE)),IF(VLOOKUP($B308,'R8'!$N$56:$Q$61,4,FALSE)="","",VLOOKUP($B308,'R8'!$N$56:$Q$61,4,FALSE)),IF(VLOOKUP($B308,'R8'!$M$56:$O$61,3,FALSE)="","",VLOOKUP($B308,'R8'!$M$56:$O$61,3,FALSE)))</f>
        <v>0.5</v>
      </c>
      <c r="L308" s="80">
        <f>IF(ISERROR(VLOOKUP($B308,'R9'!$M$56:$O$61,3,FALSE)),IF(VLOOKUP($B308,'R9'!$N$56:$Q$61,4,FALSE)="","",VLOOKUP($B308,'R9'!$N$56:$Q$61,4,FALSE)),IF(VLOOKUP($B308,'R9'!$M$56:$O$61,3,FALSE)="","",VLOOKUP($B308,'R9'!$M$56:$O$61,3,FALSE)))</f>
        <v>1</v>
      </c>
      <c r="M308" s="80">
        <f>IF(ISERROR(VLOOKUP($B308,'R10'!$M$56:$O$61,3,FALSE)),IF(VLOOKUP($B308,'R10'!$N$56:$Q$61,4,FALSE)="","",VLOOKUP($B308,'R10'!$N$56:$Q$61,4,FALSE)),IF(VLOOKUP($B308,'R10'!$M$56:$O$61,3,FALSE)="","",VLOOKUP($B308,'R10'!$M$56:$O$61,3,FALSE)))</f>
        <v>0</v>
      </c>
      <c r="O308" s="80">
        <f>IF(C308="","",IF(C308&gt;C311,1,IF(C308=C311,0.5,0)))</f>
        <v>1</v>
      </c>
      <c r="P308" s="80">
        <f>IF(D308="","",IF(D308&gt;D312,1,IF(D308=D312,0.5,0)))</f>
        <v>0.5</v>
      </c>
      <c r="Q308" s="80">
        <f>IF(E308="","",IF(E308&gt;E313,1,IF(E308=E313,0.5,0)))</f>
        <v>0</v>
      </c>
      <c r="R308" s="80">
        <f>IF(F308="","",IF(F308&gt;F314,1,IF(F308=F314,0.5,0)))</f>
        <v>0.5</v>
      </c>
      <c r="S308" s="80">
        <f>IF(G308="","",IF(G308&gt;G304,1,IF(G308=G304,0.5,0)))</f>
        <v>0.5</v>
      </c>
      <c r="T308" s="80">
        <f>IF(H308="","",IF(H308&gt;H305,1,IF(H308=H305,0.5,0)))</f>
        <v>1</v>
      </c>
      <c r="U308" s="80">
        <f>IF(I308="","",IF(I308&gt;I306,1,IF(I308=I306,0.5,0)))</f>
        <v>0</v>
      </c>
      <c r="V308" s="80">
        <f>IF(J308="","",IF(J308&gt;J307,1,IF(J308=J307,0.5,0)))</f>
        <v>0.5</v>
      </c>
      <c r="W308" s="80">
        <f>IF(K308="","",IF(K308&gt;K315,1,IF(K308=K315,0.5,0)))</f>
        <v>0</v>
      </c>
      <c r="X308" s="80">
        <f>IF(L308="","",IF(L308&gt;L309,1,IF(L308=L309,0.5,0)))</f>
        <v>0</v>
      </c>
      <c r="Y308" s="80">
        <f>IF(M308="","",IF(M308&gt;M310,1,IF(M308=M310,0.5,0)))</f>
        <v>0</v>
      </c>
    </row>
    <row r="309" spans="1:25" ht="15" customHeight="1" x14ac:dyDescent="0.3">
      <c r="A309" s="1">
        <v>6</v>
      </c>
      <c r="B309" s="83" t="s">
        <v>379</v>
      </c>
      <c r="C309" s="80">
        <f>IF(ISERROR(VLOOKUP($B309,'R11'!$M$56:$O$61,3,FALSE)),IF(VLOOKUP($B309,'R11'!$N$56:$Q$61,4,FALSE)="","",VLOOKUP($B309,'R11'!$N$56:$Q$61,4,FALSE)),IF(VLOOKUP($B309,'R11'!$M$56:$O$61,3,FALSE)="","",VLOOKUP($B309,'R11'!$M$56:$O$61,3,FALSE)))</f>
        <v>0</v>
      </c>
      <c r="D309" s="80">
        <f>IF(ISERROR(VLOOKUP($B309,'R1'!$M$56:$O$61,3,FALSE)),IF(VLOOKUP($B309,'R1'!$N$56:$Q$61,4,FALSE)="","",VLOOKUP($B309,'R1'!$N$56:$Q$61,4,FALSE)),IF(VLOOKUP($B309,'R1'!$M$56:$O$61,3,FALSE)="","",VLOOKUP($B309,'R1'!$M$56:$O$61,3,FALSE)))</f>
        <v>1.5</v>
      </c>
      <c r="E309" s="80">
        <f>IF(ISERROR(VLOOKUP($B309,'R2'!$M$56:$O$61,3,FALSE)),IF(VLOOKUP($B309,'R2'!$N$56:$Q$61,4,FALSE)="","",VLOOKUP($B309,'R2'!$N$56:$Q$61,4,FALSE)),IF(VLOOKUP($B309,'R2'!$M$56:$O$61,3,FALSE)="","",VLOOKUP($B309,'R2'!$M$56:$O$61,3,FALSE)))</f>
        <v>3</v>
      </c>
      <c r="F309" s="80">
        <f>IF(ISERROR(VLOOKUP($B309,'R3'!$M$56:$O$61,3,FALSE)),IF(VLOOKUP($B309,'R3'!$N$56:$Q$61,4,FALSE)="","",VLOOKUP($B309,'R3'!$N$56:$Q$61,4,FALSE)),IF(VLOOKUP($B309,'R3'!$M$56:$O$61,3,FALSE)="","",VLOOKUP($B309,'R3'!$M$56:$O$61,3,FALSE)))</f>
        <v>0.5</v>
      </c>
      <c r="G309" s="80">
        <f>IF(ISERROR(VLOOKUP($B309,'R4'!$M$56:$O$61,3,FALSE)),IF(VLOOKUP($B309,'R4'!$N$56:$Q$61,4,FALSE)="","",VLOOKUP($B309,'R4'!$N$56:$Q$61,4,FALSE)),IF(VLOOKUP($B309,'R4'!$M$56:$O$61,3,FALSE)="","",VLOOKUP($B309,'R4'!$M$56:$O$61,3,FALSE)))</f>
        <v>2</v>
      </c>
      <c r="H309" s="80">
        <f>IF(ISERROR(VLOOKUP($B309,'R5'!$M$56:$O$61,3,FALSE)),IF(VLOOKUP($B309,'R5'!$N$56:$Q$61,4,FALSE)="","",VLOOKUP($B309,'R5'!$N$56:$Q$61,4,FALSE)),IF(VLOOKUP($B309,'R5'!$M$56:$O$61,3,FALSE)="","",VLOOKUP($B309,'R5'!$M$56:$O$61,3,FALSE)))</f>
        <v>3</v>
      </c>
      <c r="I309" s="80">
        <f>IF(ISERROR(VLOOKUP($B309,'R6'!$M$56:$O$61,3,FALSE)),IF(VLOOKUP($B309,'R6'!$N$56:$Q$61,4,FALSE)="","",VLOOKUP($B309,'R6'!$N$56:$Q$61,4,FALSE)),IF(VLOOKUP($B309,'R6'!$M$56:$O$61,3,FALSE)="","",VLOOKUP($B309,'R6'!$M$56:$O$61,3,FALSE)))</f>
        <v>2</v>
      </c>
      <c r="J309" s="80">
        <f>IF(ISERROR(VLOOKUP($B309,'R7'!$M$56:$O$61,3,FALSE)),IF(VLOOKUP($B309,'R7'!$N$56:$Q$61,4,FALSE)="","",VLOOKUP($B309,'R7'!$N$56:$Q$61,4,FALSE)),IF(VLOOKUP($B309,'R7'!$M$56:$O$61,3,FALSE)="","",VLOOKUP($B309,'R7'!$M$56:$O$61,3,FALSE)))</f>
        <v>3</v>
      </c>
      <c r="K309" s="80">
        <f>IF(ISERROR(VLOOKUP($B309,'R8'!$M$56:$O$61,3,FALSE)),IF(VLOOKUP($B309,'R8'!$N$56:$Q$61,4,FALSE)="","",VLOOKUP($B309,'R8'!$N$56:$Q$61,4,FALSE)),IF(VLOOKUP($B309,'R8'!$M$56:$O$61,3,FALSE)="","",VLOOKUP($B309,'R8'!$M$56:$O$61,3,FALSE)))</f>
        <v>3</v>
      </c>
      <c r="L309" s="80">
        <f>IF(ISERROR(VLOOKUP($B309,'R9'!$M$56:$O$61,3,FALSE)),IF(VLOOKUP($B309,'R9'!$N$56:$Q$61,4,FALSE)="","",VLOOKUP($B309,'R9'!$N$56:$Q$61,4,FALSE)),IF(VLOOKUP($B309,'R9'!$M$56:$O$61,3,FALSE)="","",VLOOKUP($B309,'R9'!$M$56:$O$61,3,FALSE)))</f>
        <v>3</v>
      </c>
      <c r="M309" s="80">
        <f>IF(ISERROR(VLOOKUP($B309,'R10'!$M$56:$O$61,3,FALSE)),IF(VLOOKUP($B309,'R10'!$N$56:$Q$61,4,FALSE)="","",VLOOKUP($B309,'R10'!$N$56:$Q$61,4,FALSE)),IF(VLOOKUP($B309,'R10'!$M$56:$O$61,3,FALSE)="","",VLOOKUP($B309,'R10'!$M$56:$O$61,3,FALSE)))</f>
        <v>4</v>
      </c>
      <c r="O309" s="80">
        <f>IF(C309="","",IF(C309&gt;C310,1,IF(C309=C310,0.5,0)))</f>
        <v>0</v>
      </c>
      <c r="P309" s="80">
        <f>IF(D309="","",IF(D309&gt;D311,1,IF(D309=D311,0.5,0)))</f>
        <v>0</v>
      </c>
      <c r="Q309" s="80">
        <f>IF(E309="","",IF(E309&gt;E312,1,IF(E309=E312,0.5,0)))</f>
        <v>1</v>
      </c>
      <c r="R309" s="80">
        <f>IF(F309="","",IF(F309&gt;F313,1,IF(F309=F313,0.5,0)))</f>
        <v>0</v>
      </c>
      <c r="S309" s="80">
        <f>IF(G309="","",IF(G309&gt;G314,1,IF(G309=G314,0.5,0)))</f>
        <v>0.5</v>
      </c>
      <c r="T309" s="80">
        <f>IF(H309="","",IF(H309&gt;H304,1,IF(H309=H304,0.5,0)))</f>
        <v>1</v>
      </c>
      <c r="U309" s="80">
        <f>IF(I309="","",IF(I309&gt;I305,1,IF(I309=I305,0.5,0)))</f>
        <v>0.5</v>
      </c>
      <c r="V309" s="80">
        <f>IF(J309="","",IF(J309&gt;J306,1,IF(J309=J306,0.5,0)))</f>
        <v>1</v>
      </c>
      <c r="W309" s="80">
        <f>IF(K309="","",IF(K309&gt;K307,1,IF(K309=K307,0.5,0)))</f>
        <v>1</v>
      </c>
      <c r="X309" s="80">
        <f>IF(L309="","",IF(L309&gt;L308,1,IF(L309=L308,0.5,0)))</f>
        <v>1</v>
      </c>
      <c r="Y309" s="80">
        <f>IF(M309="","",IF(M309&gt;M315,1,IF(M309=M315,0.5,0)))</f>
        <v>1</v>
      </c>
    </row>
    <row r="310" spans="1:25" ht="15" customHeight="1" x14ac:dyDescent="0.3">
      <c r="A310" s="1">
        <v>7</v>
      </c>
      <c r="B310" s="83" t="s">
        <v>380</v>
      </c>
      <c r="C310" s="80">
        <f>IF(ISERROR(VLOOKUP($B310,'R11'!$M$56:$O$61,3,FALSE)),IF(VLOOKUP($B310,'R11'!$N$56:$Q$61,4,FALSE)="","",VLOOKUP($B310,'R11'!$N$56:$Q$61,4,FALSE)),IF(VLOOKUP($B310,'R11'!$M$56:$O$61,3,FALSE)="","",VLOOKUP($B310,'R11'!$M$56:$O$61,3,FALSE)))</f>
        <v>4</v>
      </c>
      <c r="D310" s="80">
        <f>IF(ISERROR(VLOOKUP($B310,'R1'!$M$56:$O$61,3,FALSE)),IF(VLOOKUP($B310,'R1'!$N$56:$Q$61,4,FALSE)="","",VLOOKUP($B310,'R1'!$N$56:$Q$61,4,FALSE)),IF(VLOOKUP($B310,'R1'!$M$56:$O$61,3,FALSE)="","",VLOOKUP($B310,'R1'!$M$56:$O$61,3,FALSE)))</f>
        <v>2</v>
      </c>
      <c r="E310" s="80">
        <f>IF(ISERROR(VLOOKUP($B310,'R2'!$M$56:$O$61,3,FALSE)),IF(VLOOKUP($B310,'R2'!$N$56:$Q$61,4,FALSE)="","",VLOOKUP($B310,'R2'!$N$56:$Q$61,4,FALSE)),IF(VLOOKUP($B310,'R2'!$M$56:$O$61,3,FALSE)="","",VLOOKUP($B310,'R2'!$M$56:$O$61,3,FALSE)))</f>
        <v>4</v>
      </c>
      <c r="F310" s="80">
        <f>IF(ISERROR(VLOOKUP($B310,'R3'!$M$56:$O$61,3,FALSE)),IF(VLOOKUP($B310,'R3'!$N$56:$Q$61,4,FALSE)="","",VLOOKUP($B310,'R3'!$N$56:$Q$61,4,FALSE)),IF(VLOOKUP($B310,'R3'!$M$56:$O$61,3,FALSE)="","",VLOOKUP($B310,'R3'!$M$56:$O$61,3,FALSE)))</f>
        <v>2</v>
      </c>
      <c r="G310" s="80">
        <f>IF(ISERROR(VLOOKUP($B310,'R4'!$M$56:$O$61,3,FALSE)),IF(VLOOKUP($B310,'R4'!$N$56:$Q$61,4,FALSE)="","",VLOOKUP($B310,'R4'!$N$56:$Q$61,4,FALSE)),IF(VLOOKUP($B310,'R4'!$M$56:$O$61,3,FALSE)="","",VLOOKUP($B310,'R4'!$M$56:$O$61,3,FALSE)))</f>
        <v>2</v>
      </c>
      <c r="H310" s="80">
        <f>IF(ISERROR(VLOOKUP($B310,'R5'!$M$56:$O$61,3,FALSE)),IF(VLOOKUP($B310,'R5'!$N$56:$Q$61,4,FALSE)="","",VLOOKUP($B310,'R5'!$N$56:$Q$61,4,FALSE)),IF(VLOOKUP($B310,'R5'!$M$56:$O$61,3,FALSE)="","",VLOOKUP($B310,'R5'!$M$56:$O$61,3,FALSE)))</f>
        <v>0.5</v>
      </c>
      <c r="I310" s="80">
        <f>IF(ISERROR(VLOOKUP($B310,'R6'!$M$56:$O$61,3,FALSE)),IF(VLOOKUP($B310,'R6'!$N$56:$Q$61,4,FALSE)="","",VLOOKUP($B310,'R6'!$N$56:$Q$61,4,FALSE)),IF(VLOOKUP($B310,'R6'!$M$56:$O$61,3,FALSE)="","",VLOOKUP($B310,'R6'!$M$56:$O$61,3,FALSE)))</f>
        <v>1</v>
      </c>
      <c r="J310" s="80">
        <f>IF(ISERROR(VLOOKUP($B310,'R7'!$M$56:$O$61,3,FALSE)),IF(VLOOKUP($B310,'R7'!$N$56:$Q$61,4,FALSE)="","",VLOOKUP($B310,'R7'!$N$56:$Q$61,4,FALSE)),IF(VLOOKUP($B310,'R7'!$M$56:$O$61,3,FALSE)="","",VLOOKUP($B310,'R7'!$M$56:$O$61,3,FALSE)))</f>
        <v>3.5</v>
      </c>
      <c r="K310" s="80">
        <f>IF(ISERROR(VLOOKUP($B310,'R8'!$M$56:$O$61,3,FALSE)),IF(VLOOKUP($B310,'R8'!$N$56:$Q$61,4,FALSE)="","",VLOOKUP($B310,'R8'!$N$56:$Q$61,4,FALSE)),IF(VLOOKUP($B310,'R8'!$M$56:$O$61,3,FALSE)="","",VLOOKUP($B310,'R8'!$M$56:$O$61,3,FALSE)))</f>
        <v>1.5</v>
      </c>
      <c r="L310" s="80">
        <f>IF(ISERROR(VLOOKUP($B310,'R9'!$M$56:$O$61,3,FALSE)),IF(VLOOKUP($B310,'R9'!$N$56:$Q$61,4,FALSE)="","",VLOOKUP($B310,'R9'!$N$56:$Q$61,4,FALSE)),IF(VLOOKUP($B310,'R9'!$M$56:$O$61,3,FALSE)="","",VLOOKUP($B310,'R9'!$M$56:$O$61,3,FALSE)))</f>
        <v>3.5</v>
      </c>
      <c r="M310" s="80">
        <f>IF(ISERROR(VLOOKUP($B310,'R10'!$M$56:$O$61,3,FALSE)),IF(VLOOKUP($B310,'R10'!$N$56:$Q$61,4,FALSE)="","",VLOOKUP($B310,'R10'!$N$56:$Q$61,4,FALSE)),IF(VLOOKUP($B310,'R10'!$M$56:$O$61,3,FALSE)="","",VLOOKUP($B310,'R10'!$M$56:$O$61,3,FALSE)))</f>
        <v>4</v>
      </c>
      <c r="O310" s="80">
        <f>IF(C310="","",IF(C310&gt;C309,1,IF(C310=C309,0.5,0)))</f>
        <v>1</v>
      </c>
      <c r="P310" s="80">
        <f>IF(D310="","",IF(D310&gt;D315,1,IF(D310=D315,0.5,0)))</f>
        <v>0.5</v>
      </c>
      <c r="Q310" s="80">
        <f>IF(E310="","",IF(E310&gt;E311,1,IF(E310=E311,0.5,0)))</f>
        <v>1</v>
      </c>
      <c r="R310" s="80">
        <f>IF(F310="","",IF(F310&gt;F312,1,IF(F310=F312,0.5,0)))</f>
        <v>0.5</v>
      </c>
      <c r="S310" s="80">
        <f>IF(G310="","",IF(G310&gt;G313,1,IF(G310=G313,0.5,0)))</f>
        <v>0.5</v>
      </c>
      <c r="T310" s="80">
        <f>IF(H310="","",IF(H310&gt;H314,1,IF(H310=H314,0.5,0)))</f>
        <v>0</v>
      </c>
      <c r="U310" s="80">
        <f>IF(I310="","",IF(I310&gt;I304,1,IF(I310=I304,0.5,0)))</f>
        <v>0</v>
      </c>
      <c r="V310" s="80">
        <f>IF(J310="","",IF(J310&gt;J305,1,IF(J310=J305,0.5,0)))</f>
        <v>1</v>
      </c>
      <c r="W310" s="80">
        <f>IF(K310="","",IF(K310&gt;K306,1,IF(K310=K306,0.5,0)))</f>
        <v>0</v>
      </c>
      <c r="X310" s="80">
        <f>IF(L310="","",IF(L310&gt;L307,1,IF(L310=L307,0.5,0)))</f>
        <v>1</v>
      </c>
      <c r="Y310" s="80">
        <f>IF(M310="","",IF(M310&gt;M308,1,IF(M310=M308,0.5,0)))</f>
        <v>1</v>
      </c>
    </row>
    <row r="311" spans="1:25" ht="15" customHeight="1" x14ac:dyDescent="0.3">
      <c r="A311" s="1">
        <v>8</v>
      </c>
      <c r="B311" s="83" t="s">
        <v>381</v>
      </c>
      <c r="C311" s="80">
        <f>IF(ISERROR(VLOOKUP($B311,'R11'!$M$56:$O$61,3,FALSE)),IF(VLOOKUP($B311,'R11'!$N$56:$Q$61,4,FALSE)="","",VLOOKUP($B311,'R11'!$N$56:$Q$61,4,FALSE)),IF(VLOOKUP($B311,'R11'!$M$56:$O$61,3,FALSE)="","",VLOOKUP($B311,'R11'!$M$56:$O$61,3,FALSE)))</f>
        <v>0.5</v>
      </c>
      <c r="D311" s="80">
        <f>IF(ISERROR(VLOOKUP($B311,'R1'!$M$56:$O$61,3,FALSE)),IF(VLOOKUP($B311,'R1'!$N$56:$Q$61,4,FALSE)="","",VLOOKUP($B311,'R1'!$N$56:$Q$61,4,FALSE)),IF(VLOOKUP($B311,'R1'!$M$56:$O$61,3,FALSE)="","",VLOOKUP($B311,'R1'!$M$56:$O$61,3,FALSE)))</f>
        <v>2.5</v>
      </c>
      <c r="E311" s="80">
        <f>IF(ISERROR(VLOOKUP($B311,'R2'!$M$56:$O$61,3,FALSE)),IF(VLOOKUP($B311,'R2'!$N$56:$Q$61,4,FALSE)="","",VLOOKUP($B311,'R2'!$N$56:$Q$61,4,FALSE)),IF(VLOOKUP($B311,'R2'!$M$56:$O$61,3,FALSE)="","",VLOOKUP($B311,'R2'!$M$56:$O$61,3,FALSE)))</f>
        <v>0</v>
      </c>
      <c r="F311" s="80">
        <f>IF(ISERROR(VLOOKUP($B311,'R3'!$M$56:$O$61,3,FALSE)),IF(VLOOKUP($B311,'R3'!$N$56:$Q$61,4,FALSE)="","",VLOOKUP($B311,'R3'!$N$56:$Q$61,4,FALSE)),IF(VLOOKUP($B311,'R3'!$M$56:$O$61,3,FALSE)="","",VLOOKUP($B311,'R3'!$M$56:$O$61,3,FALSE)))</f>
        <v>4</v>
      </c>
      <c r="G311" s="80">
        <f>IF(ISERROR(VLOOKUP($B311,'R4'!$M$56:$O$61,3,FALSE)),IF(VLOOKUP($B311,'R4'!$N$56:$Q$61,4,FALSE)="","",VLOOKUP($B311,'R4'!$N$56:$Q$61,4,FALSE)),IF(VLOOKUP($B311,'R4'!$M$56:$O$61,3,FALSE)="","",VLOOKUP($B311,'R4'!$M$56:$O$61,3,FALSE)))</f>
        <v>3</v>
      </c>
      <c r="H311" s="80">
        <f>IF(ISERROR(VLOOKUP($B311,'R5'!$M$56:$O$61,3,FALSE)),IF(VLOOKUP($B311,'R5'!$N$56:$Q$61,4,FALSE)="","",VLOOKUP($B311,'R5'!$N$56:$Q$61,4,FALSE)),IF(VLOOKUP($B311,'R5'!$M$56:$O$61,3,FALSE)="","",VLOOKUP($B311,'R5'!$M$56:$O$61,3,FALSE)))</f>
        <v>0</v>
      </c>
      <c r="I311" s="80">
        <f>IF(ISERROR(VLOOKUP($B311,'R6'!$M$56:$O$61,3,FALSE)),IF(VLOOKUP($B311,'R6'!$N$56:$Q$61,4,FALSE)="","",VLOOKUP($B311,'R6'!$N$56:$Q$61,4,FALSE)),IF(VLOOKUP($B311,'R6'!$M$56:$O$61,3,FALSE)="","",VLOOKUP($B311,'R6'!$M$56:$O$61,3,FALSE)))</f>
        <v>1</v>
      </c>
      <c r="J311" s="80">
        <f>IF(ISERROR(VLOOKUP($B311,'R7'!$M$56:$O$61,3,FALSE)),IF(VLOOKUP($B311,'R7'!$N$56:$Q$61,4,FALSE)="","",VLOOKUP($B311,'R7'!$N$56:$Q$61,4,FALSE)),IF(VLOOKUP($B311,'R7'!$M$56:$O$61,3,FALSE)="","",VLOOKUP($B311,'R7'!$M$56:$O$61,3,FALSE)))</f>
        <v>1.5</v>
      </c>
      <c r="K311" s="80">
        <f>IF(ISERROR(VLOOKUP($B311,'R8'!$M$56:$O$61,3,FALSE)),IF(VLOOKUP($B311,'R8'!$N$56:$Q$61,4,FALSE)="","",VLOOKUP($B311,'R8'!$N$56:$Q$61,4,FALSE)),IF(VLOOKUP($B311,'R8'!$M$56:$O$61,3,FALSE)="","",VLOOKUP($B311,'R8'!$M$56:$O$61,3,FALSE)))</f>
        <v>0</v>
      </c>
      <c r="L311" s="80">
        <f>IF(ISERROR(VLOOKUP($B311,'R9'!$M$56:$O$61,3,FALSE)),IF(VLOOKUP($B311,'R9'!$N$56:$Q$61,4,FALSE)="","",VLOOKUP($B311,'R9'!$N$56:$Q$61,4,FALSE)),IF(VLOOKUP($B311,'R9'!$M$56:$O$61,3,FALSE)="","",VLOOKUP($B311,'R9'!$M$56:$O$61,3,FALSE)))</f>
        <v>0</v>
      </c>
      <c r="M311" s="80">
        <f>IF(ISERROR(VLOOKUP($B311,'R10'!$M$56:$O$61,3,FALSE)),IF(VLOOKUP($B311,'R10'!$N$56:$Q$61,4,FALSE)="","",VLOOKUP($B311,'R10'!$N$56:$Q$61,4,FALSE)),IF(VLOOKUP($B311,'R10'!$M$56:$O$61,3,FALSE)="","",VLOOKUP($B311,'R10'!$M$56:$O$61,3,FALSE)))</f>
        <v>1</v>
      </c>
      <c r="O311" s="80">
        <f>IF(C311="","",IF(C311&gt;C308,1,IF(C311=C308,0.5,0)))</f>
        <v>0</v>
      </c>
      <c r="P311" s="80">
        <f>IF(D311="","",IF(D311&gt;D309,1,IF(D311=D309,0.5,0)))</f>
        <v>1</v>
      </c>
      <c r="Q311" s="80">
        <f>IF(E311="","",IF(E311&gt;E310,1,IF(E311=E310,0.5,0)))</f>
        <v>0</v>
      </c>
      <c r="R311" s="80">
        <f>IF(F311="","",IF(F311&gt;F315,1,IF(F311=F315,0.5,0)))</f>
        <v>1</v>
      </c>
      <c r="S311" s="80">
        <f>IF(G311="","",IF(G311&gt;G312,1,IF(G311=G312,0.5,0)))</f>
        <v>1</v>
      </c>
      <c r="T311" s="80">
        <f>IF(H311="","",IF(H311&gt;H313,1,IF(H311=H313,0.5,0)))</f>
        <v>0</v>
      </c>
      <c r="U311" s="80">
        <f>IF(I311="","",IF(I311&gt;I314,1,IF(I311=I314,0.5,0)))</f>
        <v>0</v>
      </c>
      <c r="V311" s="80">
        <f>IF(J311="","",IF(J311&gt;J304,1,IF(J311=J304,0.5,0)))</f>
        <v>0</v>
      </c>
      <c r="W311" s="80">
        <f>IF(K311="","",IF(K311&gt;K305,1,IF(K311=K305,0.5,0)))</f>
        <v>0</v>
      </c>
      <c r="X311" s="80">
        <f>IF(L311="","",IF(L311&gt;L306,1,IF(L311=L306,0.5,0)))</f>
        <v>0</v>
      </c>
      <c r="Y311" s="80">
        <f>IF(M311="","",IF(M311&gt;M307,1,IF(M311=M307,0.5,0)))</f>
        <v>0</v>
      </c>
    </row>
    <row r="312" spans="1:25" ht="15" customHeight="1" x14ac:dyDescent="0.3">
      <c r="A312" s="1">
        <v>9</v>
      </c>
      <c r="B312" s="92" t="s">
        <v>382</v>
      </c>
      <c r="C312" s="80">
        <f>IF(ISERROR(VLOOKUP($B312,'R11'!$M$56:$O$61,3,FALSE)),IF(VLOOKUP($B312,'R11'!$N$56:$Q$61,4,FALSE)="","",VLOOKUP($B312,'R11'!$N$56:$Q$61,4,FALSE)),IF(VLOOKUP($B312,'R11'!$M$56:$O$61,3,FALSE)="","",VLOOKUP($B312,'R11'!$M$56:$O$61,3,FALSE)))</f>
        <v>0</v>
      </c>
      <c r="D312" s="80">
        <f>IF(ISERROR(VLOOKUP($B312,'R1'!$M$56:$O$61,3,FALSE)),IF(VLOOKUP($B312,'R1'!$N$56:$Q$61,4,FALSE)="","",VLOOKUP($B312,'R1'!$N$56:$Q$61,4,FALSE)),IF(VLOOKUP($B312,'R1'!$M$56:$O$61,3,FALSE)="","",VLOOKUP($B312,'R1'!$M$56:$O$61,3,FALSE)))</f>
        <v>2</v>
      </c>
      <c r="E312" s="80">
        <f>IF(ISERROR(VLOOKUP($B312,'R2'!$M$56:$O$61,3,FALSE)),IF(VLOOKUP($B312,'R2'!$N$56:$Q$61,4,FALSE)="","",VLOOKUP($B312,'R2'!$N$56:$Q$61,4,FALSE)),IF(VLOOKUP($B312,'R2'!$M$56:$O$61,3,FALSE)="","",VLOOKUP($B312,'R2'!$M$56:$O$61,3,FALSE)))</f>
        <v>1</v>
      </c>
      <c r="F312" s="80">
        <f>IF(ISERROR(VLOOKUP($B312,'R3'!$M$56:$O$61,3,FALSE)),IF(VLOOKUP($B312,'R3'!$N$56:$Q$61,4,FALSE)="","",VLOOKUP($B312,'R3'!$N$56:$Q$61,4,FALSE)),IF(VLOOKUP($B312,'R3'!$M$56:$O$61,3,FALSE)="","",VLOOKUP($B312,'R3'!$M$56:$O$61,3,FALSE)))</f>
        <v>2</v>
      </c>
      <c r="G312" s="80">
        <f>IF(ISERROR(VLOOKUP($B312,'R4'!$M$56:$O$61,3,FALSE)),IF(VLOOKUP($B312,'R4'!$N$56:$Q$61,4,FALSE)="","",VLOOKUP($B312,'R4'!$N$56:$Q$61,4,FALSE)),IF(VLOOKUP($B312,'R4'!$M$56:$O$61,3,FALSE)="","",VLOOKUP($B312,'R4'!$M$56:$O$61,3,FALSE)))</f>
        <v>1</v>
      </c>
      <c r="H312" s="80">
        <f>IF(ISERROR(VLOOKUP($B312,'R5'!$M$56:$O$61,3,FALSE)),IF(VLOOKUP($B312,'R5'!$N$56:$Q$61,4,FALSE)="","",VLOOKUP($B312,'R5'!$N$56:$Q$61,4,FALSE)),IF(VLOOKUP($B312,'R5'!$M$56:$O$61,3,FALSE)="","",VLOOKUP($B312,'R5'!$M$56:$O$61,3,FALSE)))</f>
        <v>1</v>
      </c>
      <c r="I312" s="80">
        <f>IF(ISERROR(VLOOKUP($B312,'R6'!$M$56:$O$61,3,FALSE)),IF(VLOOKUP($B312,'R6'!$N$56:$Q$61,4,FALSE)="","",VLOOKUP($B312,'R6'!$N$56:$Q$61,4,FALSE)),IF(VLOOKUP($B312,'R6'!$M$56:$O$61,3,FALSE)="","",VLOOKUP($B312,'R6'!$M$56:$O$61,3,FALSE)))</f>
        <v>0</v>
      </c>
      <c r="J312" s="80">
        <f>IF(ISERROR(VLOOKUP($B312,'R7'!$M$56:$O$61,3,FALSE)),IF(VLOOKUP($B312,'R7'!$N$56:$Q$61,4,FALSE)="","",VLOOKUP($B312,'R7'!$N$56:$Q$61,4,FALSE)),IF(VLOOKUP($B312,'R7'!$M$56:$O$61,3,FALSE)="","",VLOOKUP($B312,'R7'!$M$56:$O$61,3,FALSE)))</f>
        <v>1</v>
      </c>
      <c r="K312" s="80">
        <f>IF(ISERROR(VLOOKUP($B312,'R8'!$M$56:$O$61,3,FALSE)),IF(VLOOKUP($B312,'R8'!$N$56:$Q$61,4,FALSE)="","",VLOOKUP($B312,'R8'!$N$56:$Q$61,4,FALSE)),IF(VLOOKUP($B312,'R8'!$M$56:$O$61,3,FALSE)="","",VLOOKUP($B312,'R8'!$M$56:$O$61,3,FALSE)))</f>
        <v>0.5</v>
      </c>
      <c r="L312" s="80">
        <f>IF(ISERROR(VLOOKUP($B312,'R9'!$M$56:$O$61,3,FALSE)),IF(VLOOKUP($B312,'R9'!$N$56:$Q$61,4,FALSE)="","",VLOOKUP($B312,'R9'!$N$56:$Q$61,4,FALSE)),IF(VLOOKUP($B312,'R9'!$M$56:$O$61,3,FALSE)="","",VLOOKUP($B312,'R9'!$M$56:$O$61,3,FALSE)))</f>
        <v>0.5</v>
      </c>
      <c r="M312" s="80">
        <f>IF(ISERROR(VLOOKUP($B312,'R10'!$M$56:$O$61,3,FALSE)),IF(VLOOKUP($B312,'R10'!$N$56:$Q$61,4,FALSE)="","",VLOOKUP($B312,'R10'!$N$56:$Q$61,4,FALSE)),IF(VLOOKUP($B312,'R10'!$M$56:$O$61,3,FALSE)="","",VLOOKUP($B312,'R10'!$M$56:$O$61,3,FALSE)))</f>
        <v>0</v>
      </c>
      <c r="O312" s="80">
        <f>IF(C312="","",IF(C312&gt;C307,1,IF(C312=C307,0.5,0)))</f>
        <v>0</v>
      </c>
      <c r="P312" s="80">
        <f>IF(D312="","",IF(D312&gt;D308,1,IF(D312=D308,0.5,0)))</f>
        <v>0.5</v>
      </c>
      <c r="Q312" s="80">
        <f>IF(E312="","",IF(E312&gt;E309,1,IF(E312=E309,0.5,0)))</f>
        <v>0</v>
      </c>
      <c r="R312" s="80">
        <f>IF(F312="","",IF(F312&gt;F310,1,IF(F312=F310,0.5,0)))</f>
        <v>0.5</v>
      </c>
      <c r="S312" s="80">
        <f>IF(G312="","",IF(G312&gt;G311,1,IF(G312=G311,0.5,0)))</f>
        <v>0</v>
      </c>
      <c r="T312" s="80">
        <f>IF(H312="","",IF(H312&gt;H315,1,IF(H312=H315,0.5,0)))</f>
        <v>0</v>
      </c>
      <c r="U312" s="80">
        <f>IF(I312="","",IF(I312&gt;I313,1,IF(I312=I313,0.5,0)))</f>
        <v>0</v>
      </c>
      <c r="V312" s="80">
        <f>IF(J312="","",IF(J312&gt;J314,1,IF(J312=J314,0.5,0)))</f>
        <v>0</v>
      </c>
      <c r="W312" s="80">
        <f>IF(K312="","",IF(K312&gt;K304,1,IF(K312=K304,0.5,0)))</f>
        <v>0</v>
      </c>
      <c r="X312" s="80">
        <f>IF(L312="","",IF(L312&gt;L305,1,IF(L312=L305,0.5,0)))</f>
        <v>0</v>
      </c>
      <c r="Y312" s="80">
        <f>IF(M312="","",IF(M312&gt;M306,1,IF(M312=M306,0.5,0)))</f>
        <v>0</v>
      </c>
    </row>
    <row r="313" spans="1:25" ht="15" customHeight="1" x14ac:dyDescent="0.3">
      <c r="A313" s="1">
        <v>10</v>
      </c>
      <c r="B313" s="83" t="s">
        <v>383</v>
      </c>
      <c r="C313" s="80">
        <f>IF(ISERROR(VLOOKUP($B313,'R11'!$M$56:$O$61,3,FALSE)),IF(VLOOKUP($B313,'R11'!$N$56:$Q$61,4,FALSE)="","",VLOOKUP($B313,'R11'!$N$56:$Q$61,4,FALSE)),IF(VLOOKUP($B313,'R11'!$M$56:$O$61,3,FALSE)="","",VLOOKUP($B313,'R11'!$M$56:$O$61,3,FALSE)))</f>
        <v>3</v>
      </c>
      <c r="D313" s="80">
        <f>IF(ISERROR(VLOOKUP($B313,'R1'!$M$56:$O$61,3,FALSE)),IF(VLOOKUP($B313,'R1'!$N$56:$Q$61,4,FALSE)="","",VLOOKUP($B313,'R1'!$N$56:$Q$61,4,FALSE)),IF(VLOOKUP($B313,'R1'!$M$56:$O$61,3,FALSE)="","",VLOOKUP($B313,'R1'!$M$56:$O$61,3,FALSE)))</f>
        <v>4</v>
      </c>
      <c r="E313" s="80">
        <f>IF(ISERROR(VLOOKUP($B313,'R2'!$M$56:$O$61,3,FALSE)),IF(VLOOKUP($B313,'R2'!$N$56:$Q$61,4,FALSE)="","",VLOOKUP($B313,'R2'!$N$56:$Q$61,4,FALSE)),IF(VLOOKUP($B313,'R2'!$M$56:$O$61,3,FALSE)="","",VLOOKUP($B313,'R2'!$M$56:$O$61,3,FALSE)))</f>
        <v>2.5</v>
      </c>
      <c r="F313" s="80">
        <f>IF(ISERROR(VLOOKUP($B313,'R3'!$M$56:$O$61,3,FALSE)),IF(VLOOKUP($B313,'R3'!$N$56:$Q$61,4,FALSE)="","",VLOOKUP($B313,'R3'!$N$56:$Q$61,4,FALSE)),IF(VLOOKUP($B313,'R3'!$M$56:$O$61,3,FALSE)="","",VLOOKUP($B313,'R3'!$M$56:$O$61,3,FALSE)))</f>
        <v>3.5</v>
      </c>
      <c r="G313" s="80">
        <f>IF(ISERROR(VLOOKUP($B313,'R4'!$M$56:$O$61,3,FALSE)),IF(VLOOKUP($B313,'R4'!$N$56:$Q$61,4,FALSE)="","",VLOOKUP($B313,'R4'!$N$56:$Q$61,4,FALSE)),IF(VLOOKUP($B313,'R4'!$M$56:$O$61,3,FALSE)="","",VLOOKUP($B313,'R4'!$M$56:$O$61,3,FALSE)))</f>
        <v>2</v>
      </c>
      <c r="H313" s="80">
        <f>IF(ISERROR(VLOOKUP($B313,'R5'!$M$56:$O$61,3,FALSE)),IF(VLOOKUP($B313,'R5'!$N$56:$Q$61,4,FALSE)="","",VLOOKUP($B313,'R5'!$N$56:$Q$61,4,FALSE)),IF(VLOOKUP($B313,'R5'!$M$56:$O$61,3,FALSE)="","",VLOOKUP($B313,'R5'!$M$56:$O$61,3,FALSE)))</f>
        <v>4</v>
      </c>
      <c r="I313" s="80">
        <f>IF(ISERROR(VLOOKUP($B313,'R6'!$M$56:$O$61,3,FALSE)),IF(VLOOKUP($B313,'R6'!$N$56:$Q$61,4,FALSE)="","",VLOOKUP($B313,'R6'!$N$56:$Q$61,4,FALSE)),IF(VLOOKUP($B313,'R6'!$M$56:$O$61,3,FALSE)="","",VLOOKUP($B313,'R6'!$M$56:$O$61,3,FALSE)))</f>
        <v>4</v>
      </c>
      <c r="J313" s="80">
        <f>IF(ISERROR(VLOOKUP($B313,'R7'!$M$56:$O$61,3,FALSE)),IF(VLOOKUP($B313,'R7'!$N$56:$Q$61,4,FALSE)="","",VLOOKUP($B313,'R7'!$N$56:$Q$61,4,FALSE)),IF(VLOOKUP($B313,'R7'!$M$56:$O$61,3,FALSE)="","",VLOOKUP($B313,'R7'!$M$56:$O$61,3,FALSE)))</f>
        <v>2.5</v>
      </c>
      <c r="K313" s="80">
        <f>IF(ISERROR(VLOOKUP($B313,'R8'!$M$56:$O$61,3,FALSE)),IF(VLOOKUP($B313,'R8'!$N$56:$Q$61,4,FALSE)="","",VLOOKUP($B313,'R8'!$N$56:$Q$61,4,FALSE)),IF(VLOOKUP($B313,'R8'!$M$56:$O$61,3,FALSE)="","",VLOOKUP($B313,'R8'!$M$56:$O$61,3,FALSE)))</f>
        <v>1</v>
      </c>
      <c r="L313" s="80">
        <f>IF(ISERROR(VLOOKUP($B313,'R9'!$M$56:$O$61,3,FALSE)),IF(VLOOKUP($B313,'R9'!$N$56:$Q$61,4,FALSE)="","",VLOOKUP($B313,'R9'!$N$56:$Q$61,4,FALSE)),IF(VLOOKUP($B313,'R9'!$M$56:$O$61,3,FALSE)="","",VLOOKUP($B313,'R9'!$M$56:$O$61,3,FALSE)))</f>
        <v>1</v>
      </c>
      <c r="M313" s="80">
        <f>IF(ISERROR(VLOOKUP($B313,'R10'!$M$56:$O$61,3,FALSE)),IF(VLOOKUP($B313,'R10'!$N$56:$Q$61,4,FALSE)="","",VLOOKUP($B313,'R10'!$N$56:$Q$61,4,FALSE)),IF(VLOOKUP($B313,'R10'!$M$56:$O$61,3,FALSE)="","",VLOOKUP($B313,'R10'!$M$56:$O$61,3,FALSE)))</f>
        <v>4</v>
      </c>
      <c r="O313" s="80">
        <f>IF(C313="","",IF(C313&gt;C306,1,IF(C313=C306,0.5,0)))</f>
        <v>1</v>
      </c>
      <c r="P313" s="80">
        <f>IF(D313="","",IF(D313&gt;D307,1,IF(D313=D307,0.5,0)))</f>
        <v>1</v>
      </c>
      <c r="Q313" s="80">
        <f>IF(E313="","",IF(E313&gt;E308,1,IF(E313=E308,0.5,0)))</f>
        <v>1</v>
      </c>
      <c r="R313" s="80">
        <f>IF(F313="","",IF(F313&gt;F309,1,IF(F313=F309,0.5,0)))</f>
        <v>1</v>
      </c>
      <c r="S313" s="80">
        <f>IF(G313="","",IF(G313&gt;G310,1,IF(G313=G310,0.5,0)))</f>
        <v>0.5</v>
      </c>
      <c r="T313" s="80">
        <f>IF(H313="","",IF(H313&gt;H311,1,IF(H313=H311,0.5,0)))</f>
        <v>1</v>
      </c>
      <c r="U313" s="80">
        <f>IF(I313="","",IF(I313&gt;I312,1,IF(I313=I312,0.5,0)))</f>
        <v>1</v>
      </c>
      <c r="V313" s="80">
        <f>IF(J313="","",IF(J313&gt;J315,1,IF(J313=J315,0.5,0)))</f>
        <v>1</v>
      </c>
      <c r="W313" s="80">
        <f>IF(K313="","",IF(K313&gt;K314,1,IF(K313=K314,0.5,0)))</f>
        <v>0</v>
      </c>
      <c r="X313" s="80">
        <f>IF(L313="","",IF(L313&gt;L304,1,IF(L313=L304,0.5,0)))</f>
        <v>0</v>
      </c>
      <c r="Y313" s="80">
        <f>IF(M313="","",IF(M313&gt;M305,1,IF(M313=M305,0.5,0)))</f>
        <v>1</v>
      </c>
    </row>
    <row r="314" spans="1:25" ht="15" customHeight="1" x14ac:dyDescent="0.3">
      <c r="A314" s="1">
        <v>11</v>
      </c>
      <c r="B314" s="83" t="s">
        <v>384</v>
      </c>
      <c r="C314" s="80">
        <f>IF(ISERROR(VLOOKUP($B314,'R11'!$M$56:$O$61,3,FALSE)),IF(VLOOKUP($B314,'R11'!$N$56:$Q$61,4,FALSE)="","",VLOOKUP($B314,'R11'!$N$56:$Q$61,4,FALSE)),IF(VLOOKUP($B314,'R11'!$M$56:$O$61,3,FALSE)="","",VLOOKUP($B314,'R11'!$M$56:$O$61,3,FALSE)))</f>
        <v>1</v>
      </c>
      <c r="D314" s="80">
        <f>IF(ISERROR(VLOOKUP($B314,'R1'!$M$56:$O$61,3,FALSE)),IF(VLOOKUP($B314,'R1'!$N$56:$Q$61,4,FALSE)="","",VLOOKUP($B314,'R1'!$N$56:$Q$61,4,FALSE)),IF(VLOOKUP($B314,'R1'!$M$56:$O$61,3,FALSE)="","",VLOOKUP($B314,'R1'!$M$56:$O$61,3,FALSE)))</f>
        <v>2</v>
      </c>
      <c r="E314" s="80">
        <f>IF(ISERROR(VLOOKUP($B314,'R2'!$M$56:$O$61,3,FALSE)),IF(VLOOKUP($B314,'R2'!$N$56:$Q$61,4,FALSE)="","",VLOOKUP($B314,'R2'!$N$56:$Q$61,4,FALSE)),IF(VLOOKUP($B314,'R2'!$M$56:$O$61,3,FALSE)="","",VLOOKUP($B314,'R2'!$M$56:$O$61,3,FALSE)))</f>
        <v>2</v>
      </c>
      <c r="F314" s="80">
        <f>IF(ISERROR(VLOOKUP($B314,'R3'!$M$56:$O$61,3,FALSE)),IF(VLOOKUP($B314,'R3'!$N$56:$Q$61,4,FALSE)="","",VLOOKUP($B314,'R3'!$N$56:$Q$61,4,FALSE)),IF(VLOOKUP($B314,'R3'!$M$56:$O$61,3,FALSE)="","",VLOOKUP($B314,'R3'!$M$56:$O$61,3,FALSE)))</f>
        <v>2</v>
      </c>
      <c r="G314" s="80">
        <f>IF(ISERROR(VLOOKUP($B314,'R4'!$M$56:$O$61,3,FALSE)),IF(VLOOKUP($B314,'R4'!$N$56:$Q$61,4,FALSE)="","",VLOOKUP($B314,'R4'!$N$56:$Q$61,4,FALSE)),IF(VLOOKUP($B314,'R4'!$M$56:$O$61,3,FALSE)="","",VLOOKUP($B314,'R4'!$M$56:$O$61,3,FALSE)))</f>
        <v>2</v>
      </c>
      <c r="H314" s="80">
        <f>IF(ISERROR(VLOOKUP($B314,'R5'!$M$56:$O$61,3,FALSE)),IF(VLOOKUP($B314,'R5'!$N$56:$Q$61,4,FALSE)="","",VLOOKUP($B314,'R5'!$N$56:$Q$61,4,FALSE)),IF(VLOOKUP($B314,'R5'!$M$56:$O$61,3,FALSE)="","",VLOOKUP($B314,'R5'!$M$56:$O$61,3,FALSE)))</f>
        <v>3.5</v>
      </c>
      <c r="I314" s="80">
        <f>IF(ISERROR(VLOOKUP($B314,'R6'!$M$56:$O$61,3,FALSE)),IF(VLOOKUP($B314,'R6'!$N$56:$Q$61,4,FALSE)="","",VLOOKUP($B314,'R6'!$N$56:$Q$61,4,FALSE)),IF(VLOOKUP($B314,'R6'!$M$56:$O$61,3,FALSE)="","",VLOOKUP($B314,'R6'!$M$56:$O$61,3,FALSE)))</f>
        <v>3</v>
      </c>
      <c r="J314" s="80">
        <f>IF(ISERROR(VLOOKUP($B314,'R7'!$M$56:$O$61,3,FALSE)),IF(VLOOKUP($B314,'R7'!$N$56:$Q$61,4,FALSE)="","",VLOOKUP($B314,'R7'!$N$56:$Q$61,4,FALSE)),IF(VLOOKUP($B314,'R7'!$M$56:$O$61,3,FALSE)="","",VLOOKUP($B314,'R7'!$M$56:$O$61,3,FALSE)))</f>
        <v>3</v>
      </c>
      <c r="K314" s="80">
        <f>IF(ISERROR(VLOOKUP($B314,'R8'!$M$56:$O$61,3,FALSE)),IF(VLOOKUP($B314,'R8'!$N$56:$Q$61,4,FALSE)="","",VLOOKUP($B314,'R8'!$N$56:$Q$61,4,FALSE)),IF(VLOOKUP($B314,'R8'!$M$56:$O$61,3,FALSE)="","",VLOOKUP($B314,'R8'!$M$56:$O$61,3,FALSE)))</f>
        <v>3</v>
      </c>
      <c r="L314" s="80">
        <f>IF(ISERROR(VLOOKUP($B314,'R9'!$M$56:$O$61,3,FALSE)),IF(VLOOKUP($B314,'R9'!$N$56:$Q$61,4,FALSE)="","",VLOOKUP($B314,'R9'!$N$56:$Q$61,4,FALSE)),IF(VLOOKUP($B314,'R9'!$M$56:$O$61,3,FALSE)="","",VLOOKUP($B314,'R9'!$M$56:$O$61,3,FALSE)))</f>
        <v>3.5</v>
      </c>
      <c r="M314" s="80">
        <f>IF(ISERROR(VLOOKUP($B314,'R10'!$M$56:$O$61,3,FALSE)),IF(VLOOKUP($B314,'R10'!$N$56:$Q$61,4,FALSE)="","",VLOOKUP($B314,'R10'!$N$56:$Q$61,4,FALSE)),IF(VLOOKUP($B314,'R10'!$M$56:$O$61,3,FALSE)="","",VLOOKUP($B314,'R10'!$M$56:$O$61,3,FALSE)))</f>
        <v>0</v>
      </c>
      <c r="O314" s="80">
        <f>IF(C314="","",IF(C314&gt;C305,1,IF(C314=C305,0.5,0)))</f>
        <v>0</v>
      </c>
      <c r="P314" s="80">
        <f>IF(D314="","",IF(D314&gt;D306,1,IF(D314=D306,0.5,0)))</f>
        <v>0.5</v>
      </c>
      <c r="Q314" s="80">
        <f>IF(E314="","",IF(E314&gt;E307,1,IF(E314=E307,0.5,0)))</f>
        <v>0.5</v>
      </c>
      <c r="R314" s="80">
        <f>IF(F314="","",IF(F314&gt;F308,1,IF(F314=F308,0.5,0)))</f>
        <v>0.5</v>
      </c>
      <c r="S314" s="80">
        <f>IF(G314="","",IF(G314&gt;G309,1,IF(G314=G309,0.5,0)))</f>
        <v>0.5</v>
      </c>
      <c r="T314" s="80">
        <f>IF(H314="","",IF(H314&gt;H310,1,IF(H314=H310,0.5,0)))</f>
        <v>1</v>
      </c>
      <c r="U314" s="80">
        <f>IF(I314="","",IF(I314&gt;I311,1,IF(I314=I311,0.5,0)))</f>
        <v>1</v>
      </c>
      <c r="V314" s="80">
        <f>IF(J314="","",IF(J314&gt;J312,1,IF(J314=J312,0.5,0)))</f>
        <v>1</v>
      </c>
      <c r="W314" s="80">
        <f>IF(K314="","",IF(K314&gt;K313,1,IF(K314=K313,0.5,0)))</f>
        <v>1</v>
      </c>
      <c r="X314" s="80">
        <f>IF(L314="","",IF(L314&gt;L315,1,IF(L314=L315,0.5,0)))</f>
        <v>1</v>
      </c>
      <c r="Y314" s="80">
        <f>IF(M314="","",IF(M314&gt;M304,1,IF(M314=M304,0.5,0)))</f>
        <v>0</v>
      </c>
    </row>
    <row r="315" spans="1:25" ht="15" customHeight="1" x14ac:dyDescent="0.3">
      <c r="A315" s="1">
        <v>12</v>
      </c>
      <c r="B315" s="83" t="s">
        <v>385</v>
      </c>
      <c r="C315" s="80">
        <f>IF(ISERROR(VLOOKUP($B315,'R11'!$M$56:$O$61,3,FALSE)),IF(VLOOKUP($B315,'R11'!$N$56:$Q$61,4,FALSE)="","",VLOOKUP($B315,'R11'!$N$56:$Q$61,4,FALSE)),IF(VLOOKUP($B315,'R11'!$M$56:$O$61,3,FALSE)="","",VLOOKUP($B315,'R11'!$M$56:$O$61,3,FALSE)))</f>
        <v>1.5</v>
      </c>
      <c r="D315" s="80">
        <f>IF(ISERROR(VLOOKUP($B315,'R1'!$M$56:$O$61,3,FALSE)),IF(VLOOKUP($B315,'R1'!$N$56:$Q$61,4,FALSE)="","",VLOOKUP($B315,'R1'!$N$56:$Q$61,4,FALSE)),IF(VLOOKUP($B315,'R1'!$M$56:$O$61,3,FALSE)="","",VLOOKUP($B315,'R1'!$M$56:$O$61,3,FALSE)))</f>
        <v>2</v>
      </c>
      <c r="E315" s="80">
        <f>IF(ISERROR(VLOOKUP($B315,'R2'!$M$56:$O$61,3,FALSE)),IF(VLOOKUP($B315,'R2'!$N$56:$Q$61,4,FALSE)="","",VLOOKUP($B315,'R2'!$N$56:$Q$61,4,FALSE)),IF(VLOOKUP($B315,'R2'!$M$56:$O$61,3,FALSE)="","",VLOOKUP($B315,'R2'!$M$56:$O$61,3,FALSE)))</f>
        <v>3</v>
      </c>
      <c r="F315" s="80">
        <f>IF(ISERROR(VLOOKUP($B315,'R3'!$M$56:$O$61,3,FALSE)),IF(VLOOKUP($B315,'R3'!$N$56:$Q$61,4,FALSE)="","",VLOOKUP($B315,'R3'!$N$56:$Q$61,4,FALSE)),IF(VLOOKUP($B315,'R3'!$M$56:$O$61,3,FALSE)="","",VLOOKUP($B315,'R3'!$M$56:$O$61,3,FALSE)))</f>
        <v>0</v>
      </c>
      <c r="G315" s="80">
        <f>IF(ISERROR(VLOOKUP($B315,'R4'!$M$56:$O$61,3,FALSE)),IF(VLOOKUP($B315,'R4'!$N$56:$Q$61,4,FALSE)="","",VLOOKUP($B315,'R4'!$N$56:$Q$61,4,FALSE)),IF(VLOOKUP($B315,'R4'!$M$56:$O$61,3,FALSE)="","",VLOOKUP($B315,'R4'!$M$56:$O$61,3,FALSE)))</f>
        <v>2.5</v>
      </c>
      <c r="H315" s="80">
        <f>IF(ISERROR(VLOOKUP($B315,'R5'!$M$56:$O$61,3,FALSE)),IF(VLOOKUP($B315,'R5'!$N$56:$Q$61,4,FALSE)="","",VLOOKUP($B315,'R5'!$N$56:$Q$61,4,FALSE)),IF(VLOOKUP($B315,'R5'!$M$56:$O$61,3,FALSE)="","",VLOOKUP($B315,'R5'!$M$56:$O$61,3,FALSE)))</f>
        <v>3</v>
      </c>
      <c r="I315" s="80">
        <f>IF(ISERROR(VLOOKUP($B315,'R6'!$M$56:$O$61,3,FALSE)),IF(VLOOKUP($B315,'R6'!$N$56:$Q$61,4,FALSE)="","",VLOOKUP($B315,'R6'!$N$56:$Q$61,4,FALSE)),IF(VLOOKUP($B315,'R6'!$M$56:$O$61,3,FALSE)="","",VLOOKUP($B315,'R6'!$M$56:$O$61,3,FALSE)))</f>
        <v>2</v>
      </c>
      <c r="J315" s="80">
        <f>IF(ISERROR(VLOOKUP($B315,'R7'!$M$56:$O$61,3,FALSE)),IF(VLOOKUP($B315,'R7'!$N$56:$Q$61,4,FALSE)="","",VLOOKUP($B315,'R7'!$N$56:$Q$61,4,FALSE)),IF(VLOOKUP($B315,'R7'!$M$56:$O$61,3,FALSE)="","",VLOOKUP($B315,'R7'!$M$56:$O$61,3,FALSE)))</f>
        <v>1.5</v>
      </c>
      <c r="K315" s="80">
        <f>IF(ISERROR(VLOOKUP($B315,'R8'!$M$56:$O$61,3,FALSE)),IF(VLOOKUP($B315,'R8'!$N$56:$Q$61,4,FALSE)="","",VLOOKUP($B315,'R8'!$N$56:$Q$61,4,FALSE)),IF(VLOOKUP($B315,'R8'!$M$56:$O$61,3,FALSE)="","",VLOOKUP($B315,'R8'!$M$56:$O$61,3,FALSE)))</f>
        <v>3.5</v>
      </c>
      <c r="L315" s="80">
        <f>IF(ISERROR(VLOOKUP($B315,'R9'!$M$56:$O$61,3,FALSE)),IF(VLOOKUP($B315,'R9'!$N$56:$Q$61,4,FALSE)="","",VLOOKUP($B315,'R9'!$N$56:$Q$61,4,FALSE)),IF(VLOOKUP($B315,'R9'!$M$56:$O$61,3,FALSE)="","",VLOOKUP($B315,'R9'!$M$56:$O$61,3,FALSE)))</f>
        <v>0.5</v>
      </c>
      <c r="M315" s="80">
        <f>IF(ISERROR(VLOOKUP($B315,'R10'!$M$56:$O$61,3,FALSE)),IF(VLOOKUP($B315,'R10'!$N$56:$Q$61,4,FALSE)="","",VLOOKUP($B315,'R10'!$N$56:$Q$61,4,FALSE)),IF(VLOOKUP($B315,'R10'!$M$56:$O$61,3,FALSE)="","",VLOOKUP($B315,'R10'!$M$56:$O$61,3,FALSE)))</f>
        <v>0</v>
      </c>
      <c r="O315" s="80">
        <f>IF(C315="","",IF(C315&gt;C304,1,IF(C315=C304,0.5,0)))</f>
        <v>0</v>
      </c>
      <c r="P315" s="80">
        <f>IF(D315="","",IF(D315&gt;D310,1,IF(D315=D310,0.5,0)))</f>
        <v>0.5</v>
      </c>
      <c r="Q315" s="80">
        <f>IF(E315="","",IF(E315&gt;E305,1,IF(E315=E305,0.5,0)))</f>
        <v>1</v>
      </c>
      <c r="R315" s="80">
        <f>IF(F315="","",IF(F315&gt;F311,1,IF(F315=F311,0.5,0)))</f>
        <v>0</v>
      </c>
      <c r="S315" s="80">
        <f>IF(G315="","",IF(G315&gt;G306,1,IF(G315=G306,0.5,0)))</f>
        <v>1</v>
      </c>
      <c r="T315" s="80">
        <f>IF(H315="","",IF(H315&gt;H312,1,IF(H315=H312,0.5,0)))</f>
        <v>1</v>
      </c>
      <c r="U315" s="80">
        <f>IF(I315="","",IF(I315&gt;I307,1,IF(I315=I307,0.5,0)))</f>
        <v>0.5</v>
      </c>
      <c r="V315" s="80">
        <f>IF(J315="","",IF(J315&gt;J313,1,IF(J315=J313,0.5,0)))</f>
        <v>0</v>
      </c>
      <c r="W315" s="80">
        <f>IF(K315="","",IF(K315&gt;K308,1,IF(K315=K308,0.5,0)))</f>
        <v>1</v>
      </c>
      <c r="X315" s="80">
        <f>IF(L315="","",IF(L315&gt;L314,1,IF(L315=L314,0.5,0)))</f>
        <v>0</v>
      </c>
      <c r="Y315" s="80">
        <f>IF(M315="","",IF(M315&gt;M309,1,IF(M315=M309,0.5,0)))</f>
        <v>0</v>
      </c>
    </row>
    <row r="316" spans="1:25" ht="15" customHeight="1" x14ac:dyDescent="0.3">
      <c r="A316" s="1"/>
      <c r="B316" s="88" t="s">
        <v>59</v>
      </c>
    </row>
    <row r="317" spans="1:25" ht="15" customHeight="1" x14ac:dyDescent="0.3">
      <c r="A317" s="1"/>
      <c r="B317" s="87" t="s">
        <v>21</v>
      </c>
    </row>
    <row r="318" spans="1:25" ht="15" customHeight="1" x14ac:dyDescent="0.3">
      <c r="A318" s="1"/>
      <c r="B318" s="87"/>
    </row>
    <row r="319" spans="1:25" ht="15" customHeight="1" x14ac:dyDescent="0.3">
      <c r="A319" s="1">
        <v>1</v>
      </c>
      <c r="B319" s="92" t="s">
        <v>386</v>
      </c>
      <c r="C319" s="80">
        <f>IF(ISERROR(VLOOKUP($B319,'R11'!$A$64:$C$69,3,FALSE)),IF(VLOOKUP($B319,'R11'!$B$64:$E$69,4,FALSE)="","",VLOOKUP($B319,'R11'!$B$64:$E$69,4,FALSE)),IF(VLOOKUP($B319,'R11'!$A$64:$C$69,3,FALSE)="","",VLOOKUP($B319,'R11'!$A$64:$C$69,3,FALSE)))</f>
        <v>2.5</v>
      </c>
      <c r="D319" s="80">
        <f>IF(ISERROR(VLOOKUP($B319,'R1'!$A$64:$C$69,3,FALSE)),IF(VLOOKUP($B319,'R1'!$B$64:$E$69,4,FALSE)="","",VLOOKUP($B319,'R1'!$B$64:$E$69,4,FALSE)),IF(VLOOKUP($B319,'R1'!$A$64:$C$69,3,FALSE)="","",VLOOKUP($B319,'R1'!$A$64:$C$69,3,FALSE)))</f>
        <v>1</v>
      </c>
      <c r="E319" s="80">
        <f>IF(ISERROR(VLOOKUP($B319,'R2'!$A$64:$C$69,3,FALSE)),IF(VLOOKUP($B319,'R2'!$B$64:$E$69,4,FALSE)="","",VLOOKUP($B319,'R2'!$B$64:$E$69,4,FALSE)),IF(VLOOKUP($B319,'R2'!$A$64:$C$69,3,FALSE)="","",VLOOKUP($B319,'R2'!$A$64:$C$69,3,FALSE)))</f>
        <v>1</v>
      </c>
      <c r="F319" s="80">
        <f>IF(ISERROR(VLOOKUP($B319,'R3'!$A$64:$C$69,3,FALSE)),IF(VLOOKUP($B319,'R3'!$B$64:$E$69,4,FALSE)="","",VLOOKUP($B319,'R3'!$B$64:$E$69,4,FALSE)),IF(VLOOKUP($B319,'R3'!$A$64:$C$69,3,FALSE)="","",VLOOKUP($B319,'R3'!$A$64:$C$69,3,FALSE)))</f>
        <v>1.5</v>
      </c>
      <c r="G319" s="80">
        <f>IF(ISERROR(VLOOKUP($B319,'R4'!$A$64:$C$69,3,FALSE)),IF(VLOOKUP($B319,'R4'!$B$64:$E$69,4,FALSE)="","",VLOOKUP($B319,'R4'!$B$64:$E$69,4,FALSE)),IF(VLOOKUP($B319,'R4'!$A$64:$C$69,3,FALSE)="","",VLOOKUP($B319,'R4'!$A$64:$C$69,3,FALSE)))</f>
        <v>1</v>
      </c>
      <c r="H319" s="80">
        <f>IF(ISERROR(VLOOKUP($B319,'R5'!$A$64:$C$69,3,FALSE)),IF(VLOOKUP($B319,'R5'!$B$64:$E$69,4,FALSE)="","",VLOOKUP($B319,'R5'!$B$64:$E$69,4,FALSE)),IF(VLOOKUP($B319,'R5'!$A$64:$C$69,3,FALSE)="","",VLOOKUP($B319,'R5'!$A$64:$C$69,3,FALSE)))</f>
        <v>1.5</v>
      </c>
      <c r="I319" s="80">
        <f>IF(ISERROR(VLOOKUP($B319,'R6'!$A$64:$C$69,3,FALSE)),IF(VLOOKUP($B319,'R6'!$B$64:$E$69,4,FALSE)="","",VLOOKUP($B319,'R6'!$B$64:$E$69,4,FALSE)),IF(VLOOKUP($B319,'R6'!$A$64:$C$69,3,FALSE)="","",VLOOKUP($B319,'R6'!$A$64:$C$69,3,FALSE)))</f>
        <v>1.5</v>
      </c>
      <c r="J319" s="80">
        <f>IF(ISERROR(VLOOKUP($B319,'R7'!$A$64:$C$69,3,FALSE)),IF(VLOOKUP($B319,'R7'!$B$64:$E$69,4,FALSE)="","",VLOOKUP($B319,'R7'!$B$64:$E$69,4,FALSE)),IF(VLOOKUP($B319,'R7'!$A$64:$C$69,3,FALSE)="","",VLOOKUP($B319,'R7'!$A$64:$C$69,3,FALSE)))</f>
        <v>2</v>
      </c>
      <c r="K319" s="80">
        <f>IF(ISERROR(VLOOKUP($B319,'R8'!$A$64:$C$69,3,FALSE)),IF(VLOOKUP($B319,'R8'!$B$64:$E$69,4,FALSE)="","",VLOOKUP($B319,'R8'!$B$64:$E$69,4,FALSE)),IF(VLOOKUP($B319,'R8'!$A$64:$C$69,3,FALSE)="","",VLOOKUP($B319,'R8'!$A$64:$C$69,3,FALSE)))</f>
        <v>0.5</v>
      </c>
      <c r="L319" s="80">
        <f>IF(ISERROR(VLOOKUP($B319,'R9'!$A$64:$C$69,3,FALSE)),IF(VLOOKUP($B319,'R9'!$B$64:$E$69,4,FALSE)="","",VLOOKUP($B319,'R9'!$B$64:$E$69,4,FALSE)),IF(VLOOKUP($B319,'R9'!$A$64:$C$69,3,FALSE)="","",VLOOKUP($B319,'R9'!$A$64:$C$69,3,FALSE)))</f>
        <v>3</v>
      </c>
      <c r="M319" s="80">
        <f>IF(ISERROR(VLOOKUP($B319,'R10'!$A$64:$C$69,3,FALSE)),IF(VLOOKUP($B319,'R10'!$B$64:$E$69,4,FALSE)="","",VLOOKUP($B319,'R10'!$B$64:$E$69,4,FALSE)),IF(VLOOKUP($B319,'R10'!$A$64:$C$69,3,FALSE)="","",VLOOKUP($B319,'R10'!$A$64:$C$69,3,FALSE)))</f>
        <v>1.5</v>
      </c>
      <c r="O319" s="80">
        <f>IF(C319="","",IF(C319&gt;C330,1,IF(C319=C330,0.5,0)))</f>
        <v>1</v>
      </c>
      <c r="P319" s="80">
        <f>IF(D319="","",IF(D319&gt;D320,1,IF(D319=D320,0.5,0)))</f>
        <v>0</v>
      </c>
      <c r="Q319" s="80">
        <f>IF(E319="","",IF(E319&gt;E321,1,IF(E319=E321,0.5,0)))</f>
        <v>0</v>
      </c>
      <c r="R319" s="80">
        <f>IF(F319="","",IF(F319&gt;F322,1,IF(F319=F322,0.5,0)))</f>
        <v>0</v>
      </c>
      <c r="S319" s="80">
        <f>IF(G319="","",IF(G319&gt;G323,1,IF(G319=G323,0.5,0)))</f>
        <v>0</v>
      </c>
      <c r="T319" s="80">
        <f>IF(H319="","",IF(H319&gt;H324,1,IF(H319=H324,0.5,0)))</f>
        <v>0</v>
      </c>
      <c r="U319" s="80">
        <f>IF(I319="","",IF(I319&gt;I325,1,IF(I319=I325,0.5,0)))</f>
        <v>0</v>
      </c>
      <c r="V319" s="80">
        <f>IF(J319="","",IF(J319&gt;J326,1,IF(J319=J326,0.5,0)))</f>
        <v>0.5</v>
      </c>
      <c r="W319" s="80">
        <f>IF(K319="","",IF(K319&gt;K327,1,IF(K319=K327,0.5,0)))</f>
        <v>0</v>
      </c>
      <c r="X319" s="80">
        <f>IF(L319="","",IF(L319&gt;L328,1,IF(L319=L328,0.5,0)))</f>
        <v>1</v>
      </c>
      <c r="Y319" s="80">
        <f>IF(M319="","",IF(M319&gt;M329,1,IF(M319=M329,0.5,0)))</f>
        <v>0</v>
      </c>
    </row>
    <row r="320" spans="1:25" ht="15" customHeight="1" x14ac:dyDescent="0.3">
      <c r="A320" s="1">
        <v>2</v>
      </c>
      <c r="B320" s="83" t="s">
        <v>387</v>
      </c>
      <c r="C320" s="80">
        <f>IF(ISERROR(VLOOKUP($B320,'R11'!$A$64:$C$69,3,FALSE)),IF(VLOOKUP($B320,'R11'!$B$64:$E$69,4,FALSE)="","",VLOOKUP($B320,'R11'!$B$64:$E$69,4,FALSE)),IF(VLOOKUP($B320,'R11'!$A$64:$C$69,3,FALSE)="","",VLOOKUP($B320,'R11'!$A$64:$C$69,3,FALSE)))</f>
        <v>2.5</v>
      </c>
      <c r="D320" s="80">
        <f>IF(ISERROR(VLOOKUP($B320,'R1'!$A$64:$C$69,3,FALSE)),IF(VLOOKUP($B320,'R1'!$B$64:$E$69,4,FALSE)="","",VLOOKUP($B320,'R1'!$B$64:$E$69,4,FALSE)),IF(VLOOKUP($B320,'R1'!$A$64:$C$69,3,FALSE)="","",VLOOKUP($B320,'R1'!$A$64:$C$69,3,FALSE)))</f>
        <v>3</v>
      </c>
      <c r="E320" s="80">
        <f>IF(ISERROR(VLOOKUP($B320,'R2'!$A$64:$C$69,3,FALSE)),IF(VLOOKUP($B320,'R2'!$B$64:$E$69,4,FALSE)="","",VLOOKUP($B320,'R2'!$B$64:$E$69,4,FALSE)),IF(VLOOKUP($B320,'R2'!$A$64:$C$69,3,FALSE)="","",VLOOKUP($B320,'R2'!$A$64:$C$69,3,FALSE)))</f>
        <v>2</v>
      </c>
      <c r="F320" s="80">
        <f>IF(ISERROR(VLOOKUP($B320,'R3'!$A$64:$C$69,3,FALSE)),IF(VLOOKUP($B320,'R3'!$B$64:$E$69,4,FALSE)="","",VLOOKUP($B320,'R3'!$B$64:$E$69,4,FALSE)),IF(VLOOKUP($B320,'R3'!$A$64:$C$69,3,FALSE)="","",VLOOKUP($B320,'R3'!$A$64:$C$69,3,FALSE)))</f>
        <v>2</v>
      </c>
      <c r="G320" s="80">
        <f>IF(ISERROR(VLOOKUP($B320,'R4'!$A$64:$C$69,3,FALSE)),IF(VLOOKUP($B320,'R4'!$B$64:$E$69,4,FALSE)="","",VLOOKUP($B320,'R4'!$B$64:$E$69,4,FALSE)),IF(VLOOKUP($B320,'R4'!$A$64:$C$69,3,FALSE)="","",VLOOKUP($B320,'R4'!$A$64:$C$69,3,FALSE)))</f>
        <v>2.5</v>
      </c>
      <c r="H320" s="80">
        <f>IF(ISERROR(VLOOKUP($B320,'R5'!$A$64:$C$69,3,FALSE)),IF(VLOOKUP($B320,'R5'!$B$64:$E$69,4,FALSE)="","",VLOOKUP($B320,'R5'!$B$64:$E$69,4,FALSE)),IF(VLOOKUP($B320,'R5'!$A$64:$C$69,3,FALSE)="","",VLOOKUP($B320,'R5'!$A$64:$C$69,3,FALSE)))</f>
        <v>1</v>
      </c>
      <c r="I320" s="80">
        <f>IF(ISERROR(VLOOKUP($B320,'R6'!$A$64:$C$69,3,FALSE)),IF(VLOOKUP($B320,'R6'!$B$64:$E$69,4,FALSE)="","",VLOOKUP($B320,'R6'!$B$64:$E$69,4,FALSE)),IF(VLOOKUP($B320,'R6'!$A$64:$C$69,3,FALSE)="","",VLOOKUP($B320,'R6'!$A$64:$C$69,3,FALSE)))</f>
        <v>3</v>
      </c>
      <c r="J320" s="80">
        <f>IF(ISERROR(VLOOKUP($B320,'R7'!$A$64:$C$69,3,FALSE)),IF(VLOOKUP($B320,'R7'!$B$64:$E$69,4,FALSE)="","",VLOOKUP($B320,'R7'!$B$64:$E$69,4,FALSE)),IF(VLOOKUP($B320,'R7'!$A$64:$C$69,3,FALSE)="","",VLOOKUP($B320,'R7'!$A$64:$C$69,3,FALSE)))</f>
        <v>2</v>
      </c>
      <c r="K320" s="80">
        <f>IF(ISERROR(VLOOKUP($B320,'R8'!$A$64:$C$69,3,FALSE)),IF(VLOOKUP($B320,'R8'!$B$64:$E$69,4,FALSE)="","",VLOOKUP($B320,'R8'!$B$64:$E$69,4,FALSE)),IF(VLOOKUP($B320,'R8'!$A$64:$C$69,3,FALSE)="","",VLOOKUP($B320,'R8'!$A$64:$C$69,3,FALSE)))</f>
        <v>2</v>
      </c>
      <c r="L320" s="80">
        <f>IF(ISERROR(VLOOKUP($B320,'R9'!$A$64:$C$69,3,FALSE)),IF(VLOOKUP($B320,'R9'!$B$64:$E$69,4,FALSE)="","",VLOOKUP($B320,'R9'!$B$64:$E$69,4,FALSE)),IF(VLOOKUP($B320,'R9'!$A$64:$C$69,3,FALSE)="","",VLOOKUP($B320,'R9'!$A$64:$C$69,3,FALSE)))</f>
        <v>1.5</v>
      </c>
      <c r="M320" s="80">
        <f>IF(ISERROR(VLOOKUP($B320,'R10'!$A$64:$C$69,3,FALSE)),IF(VLOOKUP($B320,'R10'!$B$64:$E$69,4,FALSE)="","",VLOOKUP($B320,'R10'!$B$64:$E$69,4,FALSE)),IF(VLOOKUP($B320,'R10'!$A$64:$C$69,3,FALSE)="","",VLOOKUP($B320,'R10'!$A$64:$C$69,3,FALSE)))</f>
        <v>1.5</v>
      </c>
      <c r="O320" s="80">
        <f>IF(C320="","",IF(C320&gt;C329,1,IF(C320=C329,0.5,0)))</f>
        <v>1</v>
      </c>
      <c r="P320" s="80">
        <f>IF(D320="","",IF(D320&gt;D319,1,IF(D320=D319,0.5,0)))</f>
        <v>1</v>
      </c>
      <c r="Q320" s="80">
        <f>IF(E320="","",IF(E320&gt;E330,1,IF(E320=E330,0.5,0)))</f>
        <v>0.5</v>
      </c>
      <c r="R320" s="80">
        <f>IF(F320="","",IF(F320&gt;F321,1,IF(F320=F321,0.5,0)))</f>
        <v>0.5</v>
      </c>
      <c r="S320" s="80">
        <f>IF(G320="","",IF(G320&gt;G322,1,IF(G320=G322,0.5,0)))</f>
        <v>1</v>
      </c>
      <c r="T320" s="80">
        <f>IF(H320="","",IF(H320&gt;H323,1,IF(H320=H323,0.5,0)))</f>
        <v>0</v>
      </c>
      <c r="U320" s="80">
        <f>IF(I320="","",IF(I320&gt;I324,1,IF(I320=I324,0.5,0)))</f>
        <v>1</v>
      </c>
      <c r="V320" s="80">
        <f>IF(J320="","",IF(J320&gt;J325,1,IF(J320=J325,0.5,0)))</f>
        <v>0.5</v>
      </c>
      <c r="W320" s="80">
        <f>IF(K320="","",IF(K320&gt;K326,1,IF(K320=K326,0.5,0)))</f>
        <v>0.5</v>
      </c>
      <c r="X320" s="80">
        <f>IF(L320="","",IF(L320&gt;L327,1,IF(L320=L327,0.5,0)))</f>
        <v>0</v>
      </c>
      <c r="Y320" s="80">
        <f>IF(M320="","",IF(M320&gt;M328,1,IF(M320=M328,0.5,0)))</f>
        <v>0</v>
      </c>
    </row>
    <row r="321" spans="1:25" ht="15" customHeight="1" x14ac:dyDescent="0.3">
      <c r="A321" s="1">
        <v>3</v>
      </c>
      <c r="B321" s="83" t="s">
        <v>388</v>
      </c>
      <c r="C321" s="80">
        <f>IF(ISERROR(VLOOKUP($B321,'R11'!$A$64:$C$69,3,FALSE)),IF(VLOOKUP($B321,'R11'!$B$64:$E$69,4,FALSE)="","",VLOOKUP($B321,'R11'!$B$64:$E$69,4,FALSE)),IF(VLOOKUP($B321,'R11'!$A$64:$C$69,3,FALSE)="","",VLOOKUP($B321,'R11'!$A$64:$C$69,3,FALSE)))</f>
        <v>2.5</v>
      </c>
      <c r="D321" s="80">
        <f>IF(ISERROR(VLOOKUP($B321,'R1'!$A$64:$C$69,3,FALSE)),IF(VLOOKUP($B321,'R1'!$B$64:$E$69,4,FALSE)="","",VLOOKUP($B321,'R1'!$B$64:$E$69,4,FALSE)),IF(VLOOKUP($B321,'R1'!$A$64:$C$69,3,FALSE)="","",VLOOKUP($B321,'R1'!$A$64:$C$69,3,FALSE)))</f>
        <v>2.5</v>
      </c>
      <c r="E321" s="80">
        <f>IF(ISERROR(VLOOKUP($B321,'R2'!$A$64:$C$69,3,FALSE)),IF(VLOOKUP($B321,'R2'!$B$64:$E$69,4,FALSE)="","",VLOOKUP($B321,'R2'!$B$64:$E$69,4,FALSE)),IF(VLOOKUP($B321,'R2'!$A$64:$C$69,3,FALSE)="","",VLOOKUP($B321,'R2'!$A$64:$C$69,3,FALSE)))</f>
        <v>3</v>
      </c>
      <c r="F321" s="80">
        <f>IF(ISERROR(VLOOKUP($B321,'R3'!$A$64:$C$69,3,FALSE)),IF(VLOOKUP($B321,'R3'!$B$64:$E$69,4,FALSE)="","",VLOOKUP($B321,'R3'!$B$64:$E$69,4,FALSE)),IF(VLOOKUP($B321,'R3'!$A$64:$C$69,3,FALSE)="","",VLOOKUP($B321,'R3'!$A$64:$C$69,3,FALSE)))</f>
        <v>2</v>
      </c>
      <c r="G321" s="80">
        <f>IF(ISERROR(VLOOKUP($B321,'R4'!$A$64:$C$69,3,FALSE)),IF(VLOOKUP($B321,'R4'!$B$64:$E$69,4,FALSE)="","",VLOOKUP($B321,'R4'!$B$64:$E$69,4,FALSE)),IF(VLOOKUP($B321,'R4'!$A$64:$C$69,3,FALSE)="","",VLOOKUP($B321,'R4'!$A$64:$C$69,3,FALSE)))</f>
        <v>2</v>
      </c>
      <c r="H321" s="80">
        <f>IF(ISERROR(VLOOKUP($B321,'R5'!$A$64:$C$69,3,FALSE)),IF(VLOOKUP($B321,'R5'!$B$64:$E$69,4,FALSE)="","",VLOOKUP($B321,'R5'!$B$64:$E$69,4,FALSE)),IF(VLOOKUP($B321,'R5'!$A$64:$C$69,3,FALSE)="","",VLOOKUP($B321,'R5'!$A$64:$C$69,3,FALSE)))</f>
        <v>2.5</v>
      </c>
      <c r="I321" s="80">
        <f>IF(ISERROR(VLOOKUP($B321,'R6'!$A$64:$C$69,3,FALSE)),IF(VLOOKUP($B321,'R6'!$B$64:$E$69,4,FALSE)="","",VLOOKUP($B321,'R6'!$B$64:$E$69,4,FALSE)),IF(VLOOKUP($B321,'R6'!$A$64:$C$69,3,FALSE)="","",VLOOKUP($B321,'R6'!$A$64:$C$69,3,FALSE)))</f>
        <v>1</v>
      </c>
      <c r="J321" s="80">
        <f>IF(ISERROR(VLOOKUP($B321,'R7'!$A$64:$C$69,3,FALSE)),IF(VLOOKUP($B321,'R7'!$B$64:$E$69,4,FALSE)="","",VLOOKUP($B321,'R7'!$B$64:$E$69,4,FALSE)),IF(VLOOKUP($B321,'R7'!$A$64:$C$69,3,FALSE)="","",VLOOKUP($B321,'R7'!$A$64:$C$69,3,FALSE)))</f>
        <v>0.5</v>
      </c>
      <c r="K321" s="80">
        <f>IF(ISERROR(VLOOKUP($B321,'R8'!$A$64:$C$69,3,FALSE)),IF(VLOOKUP($B321,'R8'!$B$64:$E$69,4,FALSE)="","",VLOOKUP($B321,'R8'!$B$64:$E$69,4,FALSE)),IF(VLOOKUP($B321,'R8'!$A$64:$C$69,3,FALSE)="","",VLOOKUP($B321,'R8'!$A$64:$C$69,3,FALSE)))</f>
        <v>3</v>
      </c>
      <c r="L321" s="80">
        <f>IF(ISERROR(VLOOKUP($B321,'R9'!$A$64:$C$69,3,FALSE)),IF(VLOOKUP($B321,'R9'!$B$64:$E$69,4,FALSE)="","",VLOOKUP($B321,'R9'!$B$64:$E$69,4,FALSE)),IF(VLOOKUP($B321,'R9'!$A$64:$C$69,3,FALSE)="","",VLOOKUP($B321,'R9'!$A$64:$C$69,3,FALSE)))</f>
        <v>2</v>
      </c>
      <c r="M321" s="80">
        <f>IF(ISERROR(VLOOKUP($B321,'R10'!$A$64:$C$69,3,FALSE)),IF(VLOOKUP($B321,'R10'!$B$64:$E$69,4,FALSE)="","",VLOOKUP($B321,'R10'!$B$64:$E$69,4,FALSE)),IF(VLOOKUP($B321,'R10'!$A$64:$C$69,3,FALSE)="","",VLOOKUP($B321,'R10'!$A$64:$C$69,3,FALSE)))</f>
        <v>2.5</v>
      </c>
      <c r="O321" s="80">
        <f>IF(C321="","",IF(C321&gt;C328,1,IF(C321=C328,0.5,0)))</f>
        <v>1</v>
      </c>
      <c r="P321" s="80">
        <f>IF(D321="","",IF(D321&gt;D329,1,IF(D321=D329,0.5,0)))</f>
        <v>1</v>
      </c>
      <c r="Q321" s="80">
        <f>IF(E321="","",IF(E321&gt;E319,1,IF(E321=E319,0.5,0)))</f>
        <v>1</v>
      </c>
      <c r="R321" s="80">
        <f>IF(F321="","",IF(F321&gt;F320,1,IF(F321=F320,0.5,0)))</f>
        <v>0.5</v>
      </c>
      <c r="S321" s="80">
        <f>IF(G321="","",IF(G321&gt;G330,1,IF(G321=G330,0.5,0)))</f>
        <v>0.5</v>
      </c>
      <c r="T321" s="80">
        <f>IF(H321="","",IF(H321&gt;H322,1,IF(H321=H322,0.5,0)))</f>
        <v>1</v>
      </c>
      <c r="U321" s="80">
        <f>IF(I321="","",IF(I321&gt;I323,1,IF(I321=I323,0.5,0)))</f>
        <v>0</v>
      </c>
      <c r="V321" s="80">
        <f>IF(J321="","",IF(J321&gt;J324,1,IF(J321=J324,0.5,0)))</f>
        <v>0</v>
      </c>
      <c r="W321" s="80">
        <f>IF(K321="","",IF(K321&gt;K325,1,IF(K321=K325,0.5,0)))</f>
        <v>1</v>
      </c>
      <c r="X321" s="80">
        <f>IF(L321="","",IF(L321&gt;L326,1,IF(L321=L326,0.5,0)))</f>
        <v>0.5</v>
      </c>
      <c r="Y321" s="80">
        <f>IF(M321="","",IF(M321&gt;M327,1,IF(M321=M327,0.5,0)))</f>
        <v>1</v>
      </c>
    </row>
    <row r="322" spans="1:25" ht="15" customHeight="1" x14ac:dyDescent="0.3">
      <c r="A322" s="1">
        <v>4</v>
      </c>
      <c r="B322" s="83" t="s">
        <v>389</v>
      </c>
      <c r="C322" s="80">
        <f>IF(ISERROR(VLOOKUP($B322,'R11'!$A$64:$C$69,3,FALSE)),IF(VLOOKUP($B322,'R11'!$B$64:$E$69,4,FALSE)="","",VLOOKUP($B322,'R11'!$B$64:$E$69,4,FALSE)),IF(VLOOKUP($B322,'R11'!$A$64:$C$69,3,FALSE)="","",VLOOKUP($B322,'R11'!$A$64:$C$69,3,FALSE)))</f>
        <v>4</v>
      </c>
      <c r="D322" s="80">
        <f>IF(ISERROR(VLOOKUP($B322,'R1'!$A$64:$C$69,3,FALSE)),IF(VLOOKUP($B322,'R1'!$B$64:$E$69,4,FALSE)="","",VLOOKUP($B322,'R1'!$B$64:$E$69,4,FALSE)),IF(VLOOKUP($B322,'R1'!$A$64:$C$69,3,FALSE)="","",VLOOKUP($B322,'R1'!$A$64:$C$69,3,FALSE)))</f>
        <v>2.5</v>
      </c>
      <c r="E322" s="80">
        <f>IF(ISERROR(VLOOKUP($B322,'R2'!$A$64:$C$69,3,FALSE)),IF(VLOOKUP($B322,'R2'!$B$64:$E$69,4,FALSE)="","",VLOOKUP($B322,'R2'!$B$64:$E$69,4,FALSE)),IF(VLOOKUP($B322,'R2'!$A$64:$C$69,3,FALSE)="","",VLOOKUP($B322,'R2'!$A$64:$C$69,3,FALSE)))</f>
        <v>2</v>
      </c>
      <c r="F322" s="80">
        <f>IF(ISERROR(VLOOKUP($B322,'R3'!$A$64:$C$69,3,FALSE)),IF(VLOOKUP($B322,'R3'!$B$64:$E$69,4,FALSE)="","",VLOOKUP($B322,'R3'!$B$64:$E$69,4,FALSE)),IF(VLOOKUP($B322,'R3'!$A$64:$C$69,3,FALSE)="","",VLOOKUP($B322,'R3'!$A$64:$C$69,3,FALSE)))</f>
        <v>2.5</v>
      </c>
      <c r="G322" s="80">
        <f>IF(ISERROR(VLOOKUP($B322,'R4'!$A$64:$C$69,3,FALSE)),IF(VLOOKUP($B322,'R4'!$B$64:$E$69,4,FALSE)="","",VLOOKUP($B322,'R4'!$B$64:$E$69,4,FALSE)),IF(VLOOKUP($B322,'R4'!$A$64:$C$69,3,FALSE)="","",VLOOKUP($B322,'R4'!$A$64:$C$69,3,FALSE)))</f>
        <v>1.5</v>
      </c>
      <c r="H322" s="80">
        <f>IF(ISERROR(VLOOKUP($B322,'R5'!$A$64:$C$69,3,FALSE)),IF(VLOOKUP($B322,'R5'!$B$64:$E$69,4,FALSE)="","",VLOOKUP($B322,'R5'!$B$64:$E$69,4,FALSE)),IF(VLOOKUP($B322,'R5'!$A$64:$C$69,3,FALSE)="","",VLOOKUP($B322,'R5'!$A$64:$C$69,3,FALSE)))</f>
        <v>1.5</v>
      </c>
      <c r="I322" s="80">
        <f>IF(ISERROR(VLOOKUP($B322,'R6'!$A$64:$C$69,3,FALSE)),IF(VLOOKUP($B322,'R6'!$B$64:$E$69,4,FALSE)="","",VLOOKUP($B322,'R6'!$B$64:$E$69,4,FALSE)),IF(VLOOKUP($B322,'R6'!$A$64:$C$69,3,FALSE)="","",VLOOKUP($B322,'R6'!$A$64:$C$69,3,FALSE)))</f>
        <v>4</v>
      </c>
      <c r="J322" s="80">
        <f>IF(ISERROR(VLOOKUP($B322,'R7'!$A$64:$C$69,3,FALSE)),IF(VLOOKUP($B322,'R7'!$B$64:$E$69,4,FALSE)="","",VLOOKUP($B322,'R7'!$B$64:$E$69,4,FALSE)),IF(VLOOKUP($B322,'R7'!$A$64:$C$69,3,FALSE)="","",VLOOKUP($B322,'R7'!$A$64:$C$69,3,FALSE)))</f>
        <v>1</v>
      </c>
      <c r="K322" s="80">
        <f>IF(ISERROR(VLOOKUP($B322,'R8'!$A$64:$C$69,3,FALSE)),IF(VLOOKUP($B322,'R8'!$B$64:$E$69,4,FALSE)="","",VLOOKUP($B322,'R8'!$B$64:$E$69,4,FALSE)),IF(VLOOKUP($B322,'R8'!$A$64:$C$69,3,FALSE)="","",VLOOKUP($B322,'R8'!$A$64:$C$69,3,FALSE)))</f>
        <v>3</v>
      </c>
      <c r="L322" s="80">
        <f>IF(ISERROR(VLOOKUP($B322,'R9'!$A$64:$C$69,3,FALSE)),IF(VLOOKUP($B322,'R9'!$B$64:$E$69,4,FALSE)="","",VLOOKUP($B322,'R9'!$B$64:$E$69,4,FALSE)),IF(VLOOKUP($B322,'R9'!$A$64:$C$69,3,FALSE)="","",VLOOKUP($B322,'R9'!$A$64:$C$69,3,FALSE)))</f>
        <v>2.5</v>
      </c>
      <c r="M322" s="80">
        <f>IF(ISERROR(VLOOKUP($B322,'R10'!$A$64:$C$69,3,FALSE)),IF(VLOOKUP($B322,'R10'!$B$64:$E$69,4,FALSE)="","",VLOOKUP($B322,'R10'!$B$64:$E$69,4,FALSE)),IF(VLOOKUP($B322,'R10'!$A$64:$C$69,3,FALSE)="","",VLOOKUP($B322,'R10'!$A$64:$C$69,3,FALSE)))</f>
        <v>2</v>
      </c>
      <c r="O322" s="80">
        <f>IF(C322="","",IF(C322&gt;C327,1,IF(C322=C327,0.5,0)))</f>
        <v>1</v>
      </c>
      <c r="P322" s="80">
        <f>IF(D322="","",IF(D322&gt;D328,1,IF(D322=D328,0.5,0)))</f>
        <v>1</v>
      </c>
      <c r="Q322" s="80">
        <f>IF(E322="","",IF(E322&gt;E329,1,IF(E322=E329,0.5,0)))</f>
        <v>0.5</v>
      </c>
      <c r="R322" s="80">
        <f>IF(F322="","",IF(F322&gt;F319,1,IF(F322=F319,0.5,0)))</f>
        <v>1</v>
      </c>
      <c r="S322" s="80">
        <f>IF(G322="","",IF(G322&gt;G320,1,IF(G322=G320,0.5,0)))</f>
        <v>0</v>
      </c>
      <c r="T322" s="80">
        <f>IF(H322="","",IF(H322&gt;H321,1,IF(H322=H321,0.5,0)))</f>
        <v>0</v>
      </c>
      <c r="U322" s="80">
        <f>IF(I322="","",IF(I322&gt;I330,1,IF(I322=I330,0.5,0)))</f>
        <v>1</v>
      </c>
      <c r="V322" s="80">
        <f>IF(J322="","",IF(J322&gt;J323,1,IF(J322=J323,0.5,0)))</f>
        <v>0</v>
      </c>
      <c r="W322" s="80">
        <f>IF(K322="","",IF(K322&gt;K324,1,IF(K322=K324,0.5,0)))</f>
        <v>1</v>
      </c>
      <c r="X322" s="80">
        <f>IF(L322="","",IF(L322&gt;L325,1,IF(L322=L325,0.5,0)))</f>
        <v>1</v>
      </c>
      <c r="Y322" s="80">
        <f>IF(M322="","",IF(M322&gt;M326,1,IF(M322=M326,0.5,0)))</f>
        <v>0.5</v>
      </c>
    </row>
    <row r="323" spans="1:25" ht="15" customHeight="1" x14ac:dyDescent="0.3">
      <c r="A323" s="1">
        <v>5</v>
      </c>
      <c r="B323" s="83" t="s">
        <v>390</v>
      </c>
      <c r="C323" s="80">
        <f>IF(ISERROR(VLOOKUP($B323,'R11'!$A$64:$C$69,3,FALSE)),IF(VLOOKUP($B323,'R11'!$B$64:$E$69,4,FALSE)="","",VLOOKUP($B323,'R11'!$B$64:$E$69,4,FALSE)),IF(VLOOKUP($B323,'R11'!$A$64:$C$69,3,FALSE)="","",VLOOKUP($B323,'R11'!$A$64:$C$69,3,FALSE)))</f>
        <v>4</v>
      </c>
      <c r="D323" s="80">
        <f>IF(ISERROR(VLOOKUP($B323,'R1'!$A$64:$C$69,3,FALSE)),IF(VLOOKUP($B323,'R1'!$B$64:$E$69,4,FALSE)="","",VLOOKUP($B323,'R1'!$B$64:$E$69,4,FALSE)),IF(VLOOKUP($B323,'R1'!$A$64:$C$69,3,FALSE)="","",VLOOKUP($B323,'R1'!$A$64:$C$69,3,FALSE)))</f>
        <v>4</v>
      </c>
      <c r="E323" s="80">
        <f>IF(ISERROR(VLOOKUP($B323,'R2'!$A$64:$C$69,3,FALSE)),IF(VLOOKUP($B323,'R2'!$B$64:$E$69,4,FALSE)="","",VLOOKUP($B323,'R2'!$B$64:$E$69,4,FALSE)),IF(VLOOKUP($B323,'R2'!$A$64:$C$69,3,FALSE)="","",VLOOKUP($B323,'R2'!$A$64:$C$69,3,FALSE)))</f>
        <v>4</v>
      </c>
      <c r="F323" s="80">
        <f>IF(ISERROR(VLOOKUP($B323,'R3'!$A$64:$C$69,3,FALSE)),IF(VLOOKUP($B323,'R3'!$B$64:$E$69,4,FALSE)="","",VLOOKUP($B323,'R3'!$B$64:$E$69,4,FALSE)),IF(VLOOKUP($B323,'R3'!$A$64:$C$69,3,FALSE)="","",VLOOKUP($B323,'R3'!$A$64:$C$69,3,FALSE)))</f>
        <v>3.5</v>
      </c>
      <c r="G323" s="80">
        <f>IF(ISERROR(VLOOKUP($B323,'R4'!$A$64:$C$69,3,FALSE)),IF(VLOOKUP($B323,'R4'!$B$64:$E$69,4,FALSE)="","",VLOOKUP($B323,'R4'!$B$64:$E$69,4,FALSE)),IF(VLOOKUP($B323,'R4'!$A$64:$C$69,3,FALSE)="","",VLOOKUP($B323,'R4'!$A$64:$C$69,3,FALSE)))</f>
        <v>3</v>
      </c>
      <c r="H323" s="80">
        <f>IF(ISERROR(VLOOKUP($B323,'R5'!$A$64:$C$69,3,FALSE)),IF(VLOOKUP($B323,'R5'!$B$64:$E$69,4,FALSE)="","",VLOOKUP($B323,'R5'!$B$64:$E$69,4,FALSE)),IF(VLOOKUP($B323,'R5'!$A$64:$C$69,3,FALSE)="","",VLOOKUP($B323,'R5'!$A$64:$C$69,3,FALSE)))</f>
        <v>3</v>
      </c>
      <c r="I323" s="80">
        <f>IF(ISERROR(VLOOKUP($B323,'R6'!$A$64:$C$69,3,FALSE)),IF(VLOOKUP($B323,'R6'!$B$64:$E$69,4,FALSE)="","",VLOOKUP($B323,'R6'!$B$64:$E$69,4,FALSE)),IF(VLOOKUP($B323,'R6'!$A$64:$C$69,3,FALSE)="","",VLOOKUP($B323,'R6'!$A$64:$C$69,3,FALSE)))</f>
        <v>3</v>
      </c>
      <c r="J323" s="80">
        <f>IF(ISERROR(VLOOKUP($B323,'R7'!$A$64:$C$69,3,FALSE)),IF(VLOOKUP($B323,'R7'!$B$64:$E$69,4,FALSE)="","",VLOOKUP($B323,'R7'!$B$64:$E$69,4,FALSE)),IF(VLOOKUP($B323,'R7'!$A$64:$C$69,3,FALSE)="","",VLOOKUP($B323,'R7'!$A$64:$C$69,3,FALSE)))</f>
        <v>3</v>
      </c>
      <c r="K323" s="80">
        <f>IF(ISERROR(VLOOKUP($B323,'R8'!$A$64:$C$69,3,FALSE)),IF(VLOOKUP($B323,'R8'!$B$64:$E$69,4,FALSE)="","",VLOOKUP($B323,'R8'!$B$64:$E$69,4,FALSE)),IF(VLOOKUP($B323,'R8'!$A$64:$C$69,3,FALSE)="","",VLOOKUP($B323,'R8'!$A$64:$C$69,3,FALSE)))</f>
        <v>3</v>
      </c>
      <c r="L323" s="80">
        <f>IF(ISERROR(VLOOKUP($B323,'R9'!$A$64:$C$69,3,FALSE)),IF(VLOOKUP($B323,'R9'!$B$64:$E$69,4,FALSE)="","",VLOOKUP($B323,'R9'!$B$64:$E$69,4,FALSE)),IF(VLOOKUP($B323,'R9'!$A$64:$C$69,3,FALSE)="","",VLOOKUP($B323,'R9'!$A$64:$C$69,3,FALSE)))</f>
        <v>3.5</v>
      </c>
      <c r="M323" s="80">
        <f>IF(ISERROR(VLOOKUP($B323,'R10'!$A$64:$C$69,3,FALSE)),IF(VLOOKUP($B323,'R10'!$B$64:$E$69,4,FALSE)="","",VLOOKUP($B323,'R10'!$B$64:$E$69,4,FALSE)),IF(VLOOKUP($B323,'R10'!$A$64:$C$69,3,FALSE)="","",VLOOKUP($B323,'R10'!$A$64:$C$69,3,FALSE)))</f>
        <v>3</v>
      </c>
      <c r="O323" s="80">
        <f>IF(C323="","",IF(C323&gt;C326,1,IF(C323=C326,0.5,0)))</f>
        <v>1</v>
      </c>
      <c r="P323" s="80">
        <f>IF(D323="","",IF(D323&gt;D327,1,IF(D323=D327,0.5,0)))</f>
        <v>1</v>
      </c>
      <c r="Q323" s="80">
        <f>IF(E323="","",IF(E323&gt;E328,1,IF(E323=E328,0.5,0)))</f>
        <v>1</v>
      </c>
      <c r="R323" s="80">
        <f>IF(F323="","",IF(F323&gt;F329,1,IF(F323=F329,0.5,0)))</f>
        <v>1</v>
      </c>
      <c r="S323" s="80">
        <f>IF(G323="","",IF(G323&gt;G319,1,IF(G323=G319,0.5,0)))</f>
        <v>1</v>
      </c>
      <c r="T323" s="80">
        <f>IF(H323="","",IF(H323&gt;H320,1,IF(H323=H320,0.5,0)))</f>
        <v>1</v>
      </c>
      <c r="U323" s="80">
        <f>IF(I323="","",IF(I323&gt;I321,1,IF(I323=I321,0.5,0)))</f>
        <v>1</v>
      </c>
      <c r="V323" s="80">
        <f>IF(J323="","",IF(J323&gt;J322,1,IF(J323=J322,0.5,0)))</f>
        <v>1</v>
      </c>
      <c r="W323" s="80">
        <f>IF(K323="","",IF(K323&gt;K330,1,IF(K323=K330,0.5,0)))</f>
        <v>1</v>
      </c>
      <c r="X323" s="80">
        <f>IF(L323="","",IF(L323&gt;L324,1,IF(L323=L324,0.5,0)))</f>
        <v>1</v>
      </c>
      <c r="Y323" s="80">
        <f>IF(M323="","",IF(M323&gt;M325,1,IF(M323=M325,0.5,0)))</f>
        <v>1</v>
      </c>
    </row>
    <row r="324" spans="1:25" ht="15" customHeight="1" x14ac:dyDescent="0.3">
      <c r="A324" s="1">
        <v>6</v>
      </c>
      <c r="B324" s="83" t="s">
        <v>391</v>
      </c>
      <c r="C324" s="80">
        <f>IF(ISERROR(VLOOKUP($B324,'R11'!$A$64:$C$69,3,FALSE)),IF(VLOOKUP($B324,'R11'!$B$64:$E$69,4,FALSE)="","",VLOOKUP($B324,'R11'!$B$64:$E$69,4,FALSE)),IF(VLOOKUP($B324,'R11'!$A$64:$C$69,3,FALSE)="","",VLOOKUP($B324,'R11'!$A$64:$C$69,3,FALSE)))</f>
        <v>3</v>
      </c>
      <c r="D324" s="80">
        <f>IF(ISERROR(VLOOKUP($B324,'R1'!$A$64:$C$69,3,FALSE)),IF(VLOOKUP($B324,'R1'!$B$64:$E$69,4,FALSE)="","",VLOOKUP($B324,'R1'!$B$64:$E$69,4,FALSE)),IF(VLOOKUP($B324,'R1'!$A$64:$C$69,3,FALSE)="","",VLOOKUP($B324,'R1'!$A$64:$C$69,3,FALSE)))</f>
        <v>3</v>
      </c>
      <c r="E324" s="80">
        <f>IF(ISERROR(VLOOKUP($B324,'R2'!$A$64:$C$69,3,FALSE)),IF(VLOOKUP($B324,'R2'!$B$64:$E$69,4,FALSE)="","",VLOOKUP($B324,'R2'!$B$64:$E$69,4,FALSE)),IF(VLOOKUP($B324,'R2'!$A$64:$C$69,3,FALSE)="","",VLOOKUP($B324,'R2'!$A$64:$C$69,3,FALSE)))</f>
        <v>1</v>
      </c>
      <c r="F324" s="80">
        <f>IF(ISERROR(VLOOKUP($B324,'R3'!$A$64:$C$69,3,FALSE)),IF(VLOOKUP($B324,'R3'!$B$64:$E$69,4,FALSE)="","",VLOOKUP($B324,'R3'!$B$64:$E$69,4,FALSE)),IF(VLOOKUP($B324,'R3'!$A$64:$C$69,3,FALSE)="","",VLOOKUP($B324,'R3'!$A$64:$C$69,3,FALSE)))</f>
        <v>1</v>
      </c>
      <c r="G324" s="80">
        <f>IF(ISERROR(VLOOKUP($B324,'R4'!$A$64:$C$69,3,FALSE)),IF(VLOOKUP($B324,'R4'!$B$64:$E$69,4,FALSE)="","",VLOOKUP($B324,'R4'!$B$64:$E$69,4,FALSE)),IF(VLOOKUP($B324,'R4'!$A$64:$C$69,3,FALSE)="","",VLOOKUP($B324,'R4'!$A$64:$C$69,3,FALSE)))</f>
        <v>2</v>
      </c>
      <c r="H324" s="80">
        <f>IF(ISERROR(VLOOKUP($B324,'R5'!$A$64:$C$69,3,FALSE)),IF(VLOOKUP($B324,'R5'!$B$64:$E$69,4,FALSE)="","",VLOOKUP($B324,'R5'!$B$64:$E$69,4,FALSE)),IF(VLOOKUP($B324,'R5'!$A$64:$C$69,3,FALSE)="","",VLOOKUP($B324,'R5'!$A$64:$C$69,3,FALSE)))</f>
        <v>2.5</v>
      </c>
      <c r="I324" s="80">
        <f>IF(ISERROR(VLOOKUP($B324,'R6'!$A$64:$C$69,3,FALSE)),IF(VLOOKUP($B324,'R6'!$B$64:$E$69,4,FALSE)="","",VLOOKUP($B324,'R6'!$B$64:$E$69,4,FALSE)),IF(VLOOKUP($B324,'R6'!$A$64:$C$69,3,FALSE)="","",VLOOKUP($B324,'R6'!$A$64:$C$69,3,FALSE)))</f>
        <v>1</v>
      </c>
      <c r="J324" s="80">
        <f>IF(ISERROR(VLOOKUP($B324,'R7'!$A$64:$C$69,3,FALSE)),IF(VLOOKUP($B324,'R7'!$B$64:$E$69,4,FALSE)="","",VLOOKUP($B324,'R7'!$B$64:$E$69,4,FALSE)),IF(VLOOKUP($B324,'R7'!$A$64:$C$69,3,FALSE)="","",VLOOKUP($B324,'R7'!$A$64:$C$69,3,FALSE)))</f>
        <v>3.5</v>
      </c>
      <c r="K324" s="80">
        <f>IF(ISERROR(VLOOKUP($B324,'R8'!$A$64:$C$69,3,FALSE)),IF(VLOOKUP($B324,'R8'!$B$64:$E$69,4,FALSE)="","",VLOOKUP($B324,'R8'!$B$64:$E$69,4,FALSE)),IF(VLOOKUP($B324,'R8'!$A$64:$C$69,3,FALSE)="","",VLOOKUP($B324,'R8'!$A$64:$C$69,3,FALSE)))</f>
        <v>1</v>
      </c>
      <c r="L324" s="80">
        <f>IF(ISERROR(VLOOKUP($B324,'R9'!$A$64:$C$69,3,FALSE)),IF(VLOOKUP($B324,'R9'!$B$64:$E$69,4,FALSE)="","",VLOOKUP($B324,'R9'!$B$64:$E$69,4,FALSE)),IF(VLOOKUP($B324,'R9'!$A$64:$C$69,3,FALSE)="","",VLOOKUP($B324,'R9'!$A$64:$C$69,3,FALSE)))</f>
        <v>0.5</v>
      </c>
      <c r="M324" s="80">
        <f>IF(ISERROR(VLOOKUP($B324,'R10'!$A$64:$C$69,3,FALSE)),IF(VLOOKUP($B324,'R10'!$B$64:$E$69,4,FALSE)="","",VLOOKUP($B324,'R10'!$B$64:$E$69,4,FALSE)),IF(VLOOKUP($B324,'R10'!$A$64:$C$69,3,FALSE)="","",VLOOKUP($B324,'R10'!$A$64:$C$69,3,FALSE)))</f>
        <v>1.5</v>
      </c>
      <c r="O324" s="80">
        <f>IF(C324="","",IF(C324&gt;C325,1,IF(C324=C325,0.5,0)))</f>
        <v>1</v>
      </c>
      <c r="P324" s="80">
        <f>IF(D324="","",IF(D324&gt;D326,1,IF(D324=D326,0.5,0)))</f>
        <v>1</v>
      </c>
      <c r="Q324" s="80">
        <f>IF(E324="","",IF(E324&gt;E327,1,IF(E324=E327,0.5,0)))</f>
        <v>0</v>
      </c>
      <c r="R324" s="80">
        <f>IF(F324="","",IF(F324&gt;F328,1,IF(F324=F328,0.5,0)))</f>
        <v>0</v>
      </c>
      <c r="S324" s="80">
        <f>IF(G324="","",IF(G324&gt;G329,1,IF(G324=G329,0.5,0)))</f>
        <v>0.5</v>
      </c>
      <c r="T324" s="80">
        <f>IF(H324="","",IF(H324&gt;H319,1,IF(H324=H319,0.5,0)))</f>
        <v>1</v>
      </c>
      <c r="U324" s="80">
        <f>IF(I324="","",IF(I324&gt;I320,1,IF(I324=I320,0.5,0)))</f>
        <v>0</v>
      </c>
      <c r="V324" s="80">
        <f>IF(J324="","",IF(J324&gt;J321,1,IF(J324=J321,0.5,0)))</f>
        <v>1</v>
      </c>
      <c r="W324" s="80">
        <f>IF(K324="","",IF(K324&gt;K322,1,IF(K324=K322,0.5,0)))</f>
        <v>0</v>
      </c>
      <c r="X324" s="80">
        <f>IF(L324="","",IF(L324&gt;L323,1,IF(L324=L323,0.5,0)))</f>
        <v>0</v>
      </c>
      <c r="Y324" s="80">
        <f>IF(M324="","",IF(M324&gt;M330,1,IF(M324=M330,0.5,0)))</f>
        <v>0</v>
      </c>
    </row>
    <row r="325" spans="1:25" ht="15" customHeight="1" x14ac:dyDescent="0.3">
      <c r="A325" s="1">
        <v>7</v>
      </c>
      <c r="B325" s="83" t="s">
        <v>392</v>
      </c>
      <c r="C325" s="80">
        <f>IF(ISERROR(VLOOKUP($B325,'R11'!$A$64:$C$69,3,FALSE)),IF(VLOOKUP($B325,'R11'!$B$64:$E$69,4,FALSE)="","",VLOOKUP($B325,'R11'!$B$64:$E$69,4,FALSE)),IF(VLOOKUP($B325,'R11'!$A$64:$C$69,3,FALSE)="","",VLOOKUP($B325,'R11'!$A$64:$C$69,3,FALSE)))</f>
        <v>1</v>
      </c>
      <c r="D325" s="80">
        <f>IF(ISERROR(VLOOKUP($B325,'R1'!$A$64:$C$69,3,FALSE)),IF(VLOOKUP($B325,'R1'!$B$64:$E$69,4,FALSE)="","",VLOOKUP($B325,'R1'!$B$64:$E$69,4,FALSE)),IF(VLOOKUP($B325,'R1'!$A$64:$C$69,3,FALSE)="","",VLOOKUP($B325,'R1'!$A$64:$C$69,3,FALSE)))</f>
        <v>3.5</v>
      </c>
      <c r="E325" s="80">
        <f>IF(ISERROR(VLOOKUP($B325,'R2'!$A$64:$C$69,3,FALSE)),IF(VLOOKUP($B325,'R2'!$B$64:$E$69,4,FALSE)="","",VLOOKUP($B325,'R2'!$B$64:$E$69,4,FALSE)),IF(VLOOKUP($B325,'R2'!$A$64:$C$69,3,FALSE)="","",VLOOKUP($B325,'R2'!$A$64:$C$69,3,FALSE)))</f>
        <v>2.5</v>
      </c>
      <c r="F325" s="80">
        <f>IF(ISERROR(VLOOKUP($B325,'R3'!$A$64:$C$69,3,FALSE)),IF(VLOOKUP($B325,'R3'!$B$64:$E$69,4,FALSE)="","",VLOOKUP($B325,'R3'!$B$64:$E$69,4,FALSE)),IF(VLOOKUP($B325,'R3'!$A$64:$C$69,3,FALSE)="","",VLOOKUP($B325,'R3'!$A$64:$C$69,3,FALSE)))</f>
        <v>2</v>
      </c>
      <c r="G325" s="80">
        <f>IF(ISERROR(VLOOKUP($B325,'R4'!$A$64:$C$69,3,FALSE)),IF(VLOOKUP($B325,'R4'!$B$64:$E$69,4,FALSE)="","",VLOOKUP($B325,'R4'!$B$64:$E$69,4,FALSE)),IF(VLOOKUP($B325,'R4'!$A$64:$C$69,3,FALSE)="","",VLOOKUP($B325,'R4'!$A$64:$C$69,3,FALSE)))</f>
        <v>3</v>
      </c>
      <c r="H325" s="80">
        <f>IF(ISERROR(VLOOKUP($B325,'R5'!$A$64:$C$69,3,FALSE)),IF(VLOOKUP($B325,'R5'!$B$64:$E$69,4,FALSE)="","",VLOOKUP($B325,'R5'!$B$64:$E$69,4,FALSE)),IF(VLOOKUP($B325,'R5'!$A$64:$C$69,3,FALSE)="","",VLOOKUP($B325,'R5'!$A$64:$C$69,3,FALSE)))</f>
        <v>2.5</v>
      </c>
      <c r="I325" s="80">
        <f>IF(ISERROR(VLOOKUP($B325,'R6'!$A$64:$C$69,3,FALSE)),IF(VLOOKUP($B325,'R6'!$B$64:$E$69,4,FALSE)="","",VLOOKUP($B325,'R6'!$B$64:$E$69,4,FALSE)),IF(VLOOKUP($B325,'R6'!$A$64:$C$69,3,FALSE)="","",VLOOKUP($B325,'R6'!$A$64:$C$69,3,FALSE)))</f>
        <v>2.5</v>
      </c>
      <c r="J325" s="80">
        <f>IF(ISERROR(VLOOKUP($B325,'R7'!$A$64:$C$69,3,FALSE)),IF(VLOOKUP($B325,'R7'!$B$64:$E$69,4,FALSE)="","",VLOOKUP($B325,'R7'!$B$64:$E$69,4,FALSE)),IF(VLOOKUP($B325,'R7'!$A$64:$C$69,3,FALSE)="","",VLOOKUP($B325,'R7'!$A$64:$C$69,3,FALSE)))</f>
        <v>2</v>
      </c>
      <c r="K325" s="80">
        <f>IF(ISERROR(VLOOKUP($B325,'R8'!$A$64:$C$69,3,FALSE)),IF(VLOOKUP($B325,'R8'!$B$64:$E$69,4,FALSE)="","",VLOOKUP($B325,'R8'!$B$64:$E$69,4,FALSE)),IF(VLOOKUP($B325,'R8'!$A$64:$C$69,3,FALSE)="","",VLOOKUP($B325,'R8'!$A$64:$C$69,3,FALSE)))</f>
        <v>1</v>
      </c>
      <c r="L325" s="80">
        <f>IF(ISERROR(VLOOKUP($B325,'R9'!$A$64:$C$69,3,FALSE)),IF(VLOOKUP($B325,'R9'!$B$64:$E$69,4,FALSE)="","",VLOOKUP($B325,'R9'!$B$64:$E$69,4,FALSE)),IF(VLOOKUP($B325,'R9'!$A$64:$C$69,3,FALSE)="","",VLOOKUP($B325,'R9'!$A$64:$C$69,3,FALSE)))</f>
        <v>1.5</v>
      </c>
      <c r="M325" s="80">
        <f>IF(ISERROR(VLOOKUP($B325,'R10'!$A$64:$C$69,3,FALSE)),IF(VLOOKUP($B325,'R10'!$B$64:$E$69,4,FALSE)="","",VLOOKUP($B325,'R10'!$B$64:$E$69,4,FALSE)),IF(VLOOKUP($B325,'R10'!$A$64:$C$69,3,FALSE)="","",VLOOKUP($B325,'R10'!$A$64:$C$69,3,FALSE)))</f>
        <v>1</v>
      </c>
      <c r="O325" s="80">
        <f>IF(C325="","",IF(C325&gt;C324,1,IF(C325=C324,0.5,0)))</f>
        <v>0</v>
      </c>
      <c r="P325" s="80">
        <f>IF(D325="","",IF(D325&gt;D330,1,IF(D325=D330,0.5,0)))</f>
        <v>1</v>
      </c>
      <c r="Q325" s="80">
        <f>IF(E325="","",IF(E325&gt;E326,1,IF(E325=E326,0.5,0)))</f>
        <v>1</v>
      </c>
      <c r="R325" s="80">
        <f>IF(F325="","",IF(F325&gt;F327,1,IF(F325=F327,0.5,0)))</f>
        <v>0.5</v>
      </c>
      <c r="S325" s="80">
        <f>IF(G325="","",IF(G325&gt;G328,1,IF(G325=G328,0.5,0)))</f>
        <v>1</v>
      </c>
      <c r="T325" s="80">
        <f>IF(H325="","",IF(H325&gt;H329,1,IF(H325=H329,0.5,0)))</f>
        <v>1</v>
      </c>
      <c r="U325" s="80">
        <f>IF(I325="","",IF(I325&gt;I319,1,IF(I325=I319,0.5,0)))</f>
        <v>1</v>
      </c>
      <c r="V325" s="80">
        <f>IF(J325="","",IF(J325&gt;J320,1,IF(J325=J320,0.5,0)))</f>
        <v>0.5</v>
      </c>
      <c r="W325" s="80">
        <f>IF(K325="","",IF(K325&gt;K321,1,IF(K325=K321,0.5,0)))</f>
        <v>0</v>
      </c>
      <c r="X325" s="80">
        <f>IF(L325="","",IF(L325&gt;L322,1,IF(L325=L322,0.5,0)))</f>
        <v>0</v>
      </c>
      <c r="Y325" s="80">
        <f>IF(M325="","",IF(M325&gt;M323,1,IF(M325=M323,0.5,0)))</f>
        <v>0</v>
      </c>
    </row>
    <row r="326" spans="1:25" ht="15" customHeight="1" x14ac:dyDescent="0.3">
      <c r="A326" s="1">
        <v>8</v>
      </c>
      <c r="B326" s="83" t="s">
        <v>393</v>
      </c>
      <c r="C326" s="80">
        <f>IF(ISERROR(VLOOKUP($B326,'R11'!$A$64:$C$69,3,FALSE)),IF(VLOOKUP($B326,'R11'!$B$64:$E$69,4,FALSE)="","",VLOOKUP($B326,'R11'!$B$64:$E$69,4,FALSE)),IF(VLOOKUP($B326,'R11'!$A$64:$C$69,3,FALSE)="","",VLOOKUP($B326,'R11'!$A$64:$C$69,3,FALSE)))</f>
        <v>0</v>
      </c>
      <c r="D326" s="80">
        <f>IF(ISERROR(VLOOKUP($B326,'R1'!$A$64:$C$69,3,FALSE)),IF(VLOOKUP($B326,'R1'!$B$64:$E$69,4,FALSE)="","",VLOOKUP($B326,'R1'!$B$64:$E$69,4,FALSE)),IF(VLOOKUP($B326,'R1'!$A$64:$C$69,3,FALSE)="","",VLOOKUP($B326,'R1'!$A$64:$C$69,3,FALSE)))</f>
        <v>1</v>
      </c>
      <c r="E326" s="80">
        <f>IF(ISERROR(VLOOKUP($B326,'R2'!$A$64:$C$69,3,FALSE)),IF(VLOOKUP($B326,'R2'!$B$64:$E$69,4,FALSE)="","",VLOOKUP($B326,'R2'!$B$64:$E$69,4,FALSE)),IF(VLOOKUP($B326,'R2'!$A$64:$C$69,3,FALSE)="","",VLOOKUP($B326,'R2'!$A$64:$C$69,3,FALSE)))</f>
        <v>1.5</v>
      </c>
      <c r="F326" s="80">
        <f>IF(ISERROR(VLOOKUP($B326,'R3'!$A$64:$C$69,3,FALSE)),IF(VLOOKUP($B326,'R3'!$B$64:$E$69,4,FALSE)="","",VLOOKUP($B326,'R3'!$B$64:$E$69,4,FALSE)),IF(VLOOKUP($B326,'R3'!$A$64:$C$69,3,FALSE)="","",VLOOKUP($B326,'R3'!$A$64:$C$69,3,FALSE)))</f>
        <v>1</v>
      </c>
      <c r="G326" s="80">
        <f>IF(ISERROR(VLOOKUP($B326,'R4'!$A$64:$C$69,3,FALSE)),IF(VLOOKUP($B326,'R4'!$B$64:$E$69,4,FALSE)="","",VLOOKUP($B326,'R4'!$B$64:$E$69,4,FALSE)),IF(VLOOKUP($B326,'R4'!$A$64:$C$69,3,FALSE)="","",VLOOKUP($B326,'R4'!$A$64:$C$69,3,FALSE)))</f>
        <v>2.5</v>
      </c>
      <c r="H326" s="80">
        <f>IF(ISERROR(VLOOKUP($B326,'R5'!$A$64:$C$69,3,FALSE)),IF(VLOOKUP($B326,'R5'!$B$64:$E$69,4,FALSE)="","",VLOOKUP($B326,'R5'!$B$64:$E$69,4,FALSE)),IF(VLOOKUP($B326,'R5'!$A$64:$C$69,3,FALSE)="","",VLOOKUP($B326,'R5'!$A$64:$C$69,3,FALSE)))</f>
        <v>1</v>
      </c>
      <c r="I326" s="80">
        <f>IF(ISERROR(VLOOKUP($B326,'R6'!$A$64:$C$69,3,FALSE)),IF(VLOOKUP($B326,'R6'!$B$64:$E$69,4,FALSE)="","",VLOOKUP($B326,'R6'!$B$64:$E$69,4,FALSE)),IF(VLOOKUP($B326,'R6'!$A$64:$C$69,3,FALSE)="","",VLOOKUP($B326,'R6'!$A$64:$C$69,3,FALSE)))</f>
        <v>4</v>
      </c>
      <c r="J326" s="80">
        <f>IF(ISERROR(VLOOKUP($B326,'R7'!$A$64:$C$69,3,FALSE)),IF(VLOOKUP($B326,'R7'!$B$64:$E$69,4,FALSE)="","",VLOOKUP($B326,'R7'!$B$64:$E$69,4,FALSE)),IF(VLOOKUP($B326,'R7'!$A$64:$C$69,3,FALSE)="","",VLOOKUP($B326,'R7'!$A$64:$C$69,3,FALSE)))</f>
        <v>2</v>
      </c>
      <c r="K326" s="80">
        <f>IF(ISERROR(VLOOKUP($B326,'R8'!$A$64:$C$69,3,FALSE)),IF(VLOOKUP($B326,'R8'!$B$64:$E$69,4,FALSE)="","",VLOOKUP($B326,'R8'!$B$64:$E$69,4,FALSE)),IF(VLOOKUP($B326,'R8'!$A$64:$C$69,3,FALSE)="","",VLOOKUP($B326,'R8'!$A$64:$C$69,3,FALSE)))</f>
        <v>2</v>
      </c>
      <c r="L326" s="80">
        <f>IF(ISERROR(VLOOKUP($B326,'R9'!$A$64:$C$69,3,FALSE)),IF(VLOOKUP($B326,'R9'!$B$64:$E$69,4,FALSE)="","",VLOOKUP($B326,'R9'!$B$64:$E$69,4,FALSE)),IF(VLOOKUP($B326,'R9'!$A$64:$C$69,3,FALSE)="","",VLOOKUP($B326,'R9'!$A$64:$C$69,3,FALSE)))</f>
        <v>2</v>
      </c>
      <c r="M326" s="80">
        <f>IF(ISERROR(VLOOKUP($B326,'R10'!$A$64:$C$69,3,FALSE)),IF(VLOOKUP($B326,'R10'!$B$64:$E$69,4,FALSE)="","",VLOOKUP($B326,'R10'!$B$64:$E$69,4,FALSE)),IF(VLOOKUP($B326,'R10'!$A$64:$C$69,3,FALSE)="","",VLOOKUP($B326,'R10'!$A$64:$C$69,3,FALSE)))</f>
        <v>2</v>
      </c>
      <c r="O326" s="80">
        <f>IF(C326="","",IF(C326&gt;C323,1,IF(C326=C323,0.5,0)))</f>
        <v>0</v>
      </c>
      <c r="P326" s="80">
        <f>IF(D326="","",IF(D326&gt;D324,1,IF(D326=D324,0.5,0)))</f>
        <v>0</v>
      </c>
      <c r="Q326" s="80">
        <f>IF(E326="","",IF(E326&gt;E325,1,IF(E326=E325,0.5,0)))</f>
        <v>0</v>
      </c>
      <c r="R326" s="80">
        <f>IF(F326="","",IF(F326&gt;F330,1,IF(F326=F330,0.5,0)))</f>
        <v>0</v>
      </c>
      <c r="S326" s="80">
        <f>IF(G326="","",IF(G326&gt;G327,1,IF(G326=G327,0.5,0)))</f>
        <v>1</v>
      </c>
      <c r="T326" s="80">
        <f>IF(H326="","",IF(H326&gt;H328,1,IF(H326=H328,0.5,0)))</f>
        <v>0</v>
      </c>
      <c r="U326" s="80">
        <f>IF(I326="","",IF(I326&gt;I329,1,IF(I326=I329,0.5,0)))</f>
        <v>1</v>
      </c>
      <c r="V326" s="80">
        <f>IF(J326="","",IF(J326&gt;J319,1,IF(J326=J319,0.5,0)))</f>
        <v>0.5</v>
      </c>
      <c r="W326" s="80">
        <f>IF(K326="","",IF(K326&gt;K320,1,IF(K326=K320,0.5,0)))</f>
        <v>0.5</v>
      </c>
      <c r="X326" s="80">
        <f>IF(L326="","",IF(L326&gt;L321,1,IF(L326=L321,0.5,0)))</f>
        <v>0.5</v>
      </c>
      <c r="Y326" s="80">
        <f>IF(M326="","",IF(M326&gt;M322,1,IF(M326=M322,0.5,0)))</f>
        <v>0.5</v>
      </c>
    </row>
    <row r="327" spans="1:25" ht="15" customHeight="1" x14ac:dyDescent="0.3">
      <c r="A327" s="1">
        <v>9</v>
      </c>
      <c r="B327" s="83" t="s">
        <v>394</v>
      </c>
      <c r="C327" s="80">
        <f>IF(ISERROR(VLOOKUP($B327,'R11'!$A$64:$C$69,3,FALSE)),IF(VLOOKUP($B327,'R11'!$B$64:$E$69,4,FALSE)="","",VLOOKUP($B327,'R11'!$B$64:$E$69,4,FALSE)),IF(VLOOKUP($B327,'R11'!$A$64:$C$69,3,FALSE)="","",VLOOKUP($B327,'R11'!$A$64:$C$69,3,FALSE)))</f>
        <v>0</v>
      </c>
      <c r="D327" s="80">
        <f>IF(ISERROR(VLOOKUP($B327,'R1'!$A$64:$C$69,3,FALSE)),IF(VLOOKUP($B327,'R1'!$B$64:$E$69,4,FALSE)="","",VLOOKUP($B327,'R1'!$B$64:$E$69,4,FALSE)),IF(VLOOKUP($B327,'R1'!$A$64:$C$69,3,FALSE)="","",VLOOKUP($B327,'R1'!$A$64:$C$69,3,FALSE)))</f>
        <v>0</v>
      </c>
      <c r="E327" s="80">
        <f>IF(ISERROR(VLOOKUP($B327,'R2'!$A$64:$C$69,3,FALSE)),IF(VLOOKUP($B327,'R2'!$B$64:$E$69,4,FALSE)="","",VLOOKUP($B327,'R2'!$B$64:$E$69,4,FALSE)),IF(VLOOKUP($B327,'R2'!$A$64:$C$69,3,FALSE)="","",VLOOKUP($B327,'R2'!$A$64:$C$69,3,FALSE)))</f>
        <v>3</v>
      </c>
      <c r="F327" s="80">
        <f>IF(ISERROR(VLOOKUP($B327,'R3'!$A$64:$C$69,3,FALSE)),IF(VLOOKUP($B327,'R3'!$B$64:$E$69,4,FALSE)="","",VLOOKUP($B327,'R3'!$B$64:$E$69,4,FALSE)),IF(VLOOKUP($B327,'R3'!$A$64:$C$69,3,FALSE)="","",VLOOKUP($B327,'R3'!$A$64:$C$69,3,FALSE)))</f>
        <v>2</v>
      </c>
      <c r="G327" s="80">
        <f>IF(ISERROR(VLOOKUP($B327,'R4'!$A$64:$C$69,3,FALSE)),IF(VLOOKUP($B327,'R4'!$B$64:$E$69,4,FALSE)="","",VLOOKUP($B327,'R4'!$B$64:$E$69,4,FALSE)),IF(VLOOKUP($B327,'R4'!$A$64:$C$69,3,FALSE)="","",VLOOKUP($B327,'R4'!$A$64:$C$69,3,FALSE)))</f>
        <v>1.5</v>
      </c>
      <c r="H327" s="80">
        <f>IF(ISERROR(VLOOKUP($B327,'R5'!$A$64:$C$69,3,FALSE)),IF(VLOOKUP($B327,'R5'!$B$64:$E$69,4,FALSE)="","",VLOOKUP($B327,'R5'!$B$64:$E$69,4,FALSE)),IF(VLOOKUP($B327,'R5'!$A$64:$C$69,3,FALSE)="","",VLOOKUP($B327,'R5'!$A$64:$C$69,3,FALSE)))</f>
        <v>2.5</v>
      </c>
      <c r="I327" s="80">
        <f>IF(ISERROR(VLOOKUP($B327,'R6'!$A$64:$C$69,3,FALSE)),IF(VLOOKUP($B327,'R6'!$B$64:$E$69,4,FALSE)="","",VLOOKUP($B327,'R6'!$B$64:$E$69,4,FALSE)),IF(VLOOKUP($B327,'R6'!$A$64:$C$69,3,FALSE)="","",VLOOKUP($B327,'R6'!$A$64:$C$69,3,FALSE)))</f>
        <v>4</v>
      </c>
      <c r="J327" s="80">
        <f>IF(ISERROR(VLOOKUP($B327,'R7'!$A$64:$C$69,3,FALSE)),IF(VLOOKUP($B327,'R7'!$B$64:$E$69,4,FALSE)="","",VLOOKUP($B327,'R7'!$B$64:$E$69,4,FALSE)),IF(VLOOKUP($B327,'R7'!$A$64:$C$69,3,FALSE)="","",VLOOKUP($B327,'R7'!$A$64:$C$69,3,FALSE)))</f>
        <v>0</v>
      </c>
      <c r="K327" s="80">
        <f>IF(ISERROR(VLOOKUP($B327,'R8'!$A$64:$C$69,3,FALSE)),IF(VLOOKUP($B327,'R8'!$B$64:$E$69,4,FALSE)="","",VLOOKUP($B327,'R8'!$B$64:$E$69,4,FALSE)),IF(VLOOKUP($B327,'R8'!$A$64:$C$69,3,FALSE)="","",VLOOKUP($B327,'R8'!$A$64:$C$69,3,FALSE)))</f>
        <v>3.5</v>
      </c>
      <c r="L327" s="80">
        <f>IF(ISERROR(VLOOKUP($B327,'R9'!$A$64:$C$69,3,FALSE)),IF(VLOOKUP($B327,'R9'!$B$64:$E$69,4,FALSE)="","",VLOOKUP($B327,'R9'!$B$64:$E$69,4,FALSE)),IF(VLOOKUP($B327,'R9'!$A$64:$C$69,3,FALSE)="","",VLOOKUP($B327,'R9'!$A$64:$C$69,3,FALSE)))</f>
        <v>2.5</v>
      </c>
      <c r="M327" s="80">
        <f>IF(ISERROR(VLOOKUP($B327,'R10'!$A$64:$C$69,3,FALSE)),IF(VLOOKUP($B327,'R10'!$B$64:$E$69,4,FALSE)="","",VLOOKUP($B327,'R10'!$B$64:$E$69,4,FALSE)),IF(VLOOKUP($B327,'R10'!$A$64:$C$69,3,FALSE)="","",VLOOKUP($B327,'R10'!$A$64:$C$69,3,FALSE)))</f>
        <v>1.5</v>
      </c>
      <c r="O327" s="80">
        <f>IF(C327="","",IF(C327&gt;C322,1,IF(C327=C322,0.5,0)))</f>
        <v>0</v>
      </c>
      <c r="P327" s="80">
        <f>IF(D327="","",IF(D327&gt;D323,1,IF(D327=D323,0.5,0)))</f>
        <v>0</v>
      </c>
      <c r="Q327" s="80">
        <f>IF(E327="","",IF(E327&gt;E324,1,IF(E327=E324,0.5,0)))</f>
        <v>1</v>
      </c>
      <c r="R327" s="80">
        <f>IF(F327="","",IF(F327&gt;F325,1,IF(F327=F325,0.5,0)))</f>
        <v>0.5</v>
      </c>
      <c r="S327" s="80">
        <f>IF(G327="","",IF(G327&gt;G326,1,IF(G327=G326,0.5,0)))</f>
        <v>0</v>
      </c>
      <c r="T327" s="80">
        <f>IF(H327="","",IF(H327&gt;H330,1,IF(H327=H330,0.5,0)))</f>
        <v>1</v>
      </c>
      <c r="U327" s="80">
        <f>IF(I327="","",IF(I327&gt;I328,1,IF(I327=I328,0.5,0)))</f>
        <v>1</v>
      </c>
      <c r="V327" s="80">
        <f>IF(J327="","",IF(J327&gt;J329,1,IF(J327=J329,0.5,0)))</f>
        <v>0</v>
      </c>
      <c r="W327" s="80">
        <f>IF(K327="","",IF(K327&gt;K319,1,IF(K327=K319,0.5,0)))</f>
        <v>1</v>
      </c>
      <c r="X327" s="80">
        <f>IF(L327="","",IF(L327&gt;L320,1,IF(L327=L320,0.5,0)))</f>
        <v>1</v>
      </c>
      <c r="Y327" s="80">
        <f>IF(M327="","",IF(M327&gt;M321,1,IF(M327=M321,0.5,0)))</f>
        <v>0</v>
      </c>
    </row>
    <row r="328" spans="1:25" ht="15" customHeight="1" x14ac:dyDescent="0.3">
      <c r="A328" s="1">
        <v>10</v>
      </c>
      <c r="B328" s="83" t="s">
        <v>395</v>
      </c>
      <c r="C328" s="80">
        <f>IF(ISERROR(VLOOKUP($B328,'R11'!$A$64:$C$69,3,FALSE)),IF(VLOOKUP($B328,'R11'!$B$64:$E$69,4,FALSE)="","",VLOOKUP($B328,'R11'!$B$64:$E$69,4,FALSE)),IF(VLOOKUP($B328,'R11'!$A$64:$C$69,3,FALSE)="","",VLOOKUP($B328,'R11'!$A$64:$C$69,3,FALSE)))</f>
        <v>1.5</v>
      </c>
      <c r="D328" s="80">
        <f>IF(ISERROR(VLOOKUP($B328,'R1'!$A$64:$C$69,3,FALSE)),IF(VLOOKUP($B328,'R1'!$B$64:$E$69,4,FALSE)="","",VLOOKUP($B328,'R1'!$B$64:$E$69,4,FALSE)),IF(VLOOKUP($B328,'R1'!$A$64:$C$69,3,FALSE)="","",VLOOKUP($B328,'R1'!$A$64:$C$69,3,FALSE)))</f>
        <v>1.5</v>
      </c>
      <c r="E328" s="80">
        <f>IF(ISERROR(VLOOKUP($B328,'R2'!$A$64:$C$69,3,FALSE)),IF(VLOOKUP($B328,'R2'!$B$64:$E$69,4,FALSE)="","",VLOOKUP($B328,'R2'!$B$64:$E$69,4,FALSE)),IF(VLOOKUP($B328,'R2'!$A$64:$C$69,3,FALSE)="","",VLOOKUP($B328,'R2'!$A$64:$C$69,3,FALSE)))</f>
        <v>0</v>
      </c>
      <c r="F328" s="80">
        <f>IF(ISERROR(VLOOKUP($B328,'R3'!$A$64:$C$69,3,FALSE)),IF(VLOOKUP($B328,'R3'!$B$64:$E$69,4,FALSE)="","",VLOOKUP($B328,'R3'!$B$64:$E$69,4,FALSE)),IF(VLOOKUP($B328,'R3'!$A$64:$C$69,3,FALSE)="","",VLOOKUP($B328,'R3'!$A$64:$C$69,3,FALSE)))</f>
        <v>3</v>
      </c>
      <c r="G328" s="80">
        <f>IF(ISERROR(VLOOKUP($B328,'R4'!$A$64:$C$69,3,FALSE)),IF(VLOOKUP($B328,'R4'!$B$64:$E$69,4,FALSE)="","",VLOOKUP($B328,'R4'!$B$64:$E$69,4,FALSE)),IF(VLOOKUP($B328,'R4'!$A$64:$C$69,3,FALSE)="","",VLOOKUP($B328,'R4'!$A$64:$C$69,3,FALSE)))</f>
        <v>1</v>
      </c>
      <c r="H328" s="80">
        <f>IF(ISERROR(VLOOKUP($B328,'R5'!$A$64:$C$69,3,FALSE)),IF(VLOOKUP($B328,'R5'!$B$64:$E$69,4,FALSE)="","",VLOOKUP($B328,'R5'!$B$64:$E$69,4,FALSE)),IF(VLOOKUP($B328,'R5'!$A$64:$C$69,3,FALSE)="","",VLOOKUP($B328,'R5'!$A$64:$C$69,3,FALSE)))</f>
        <v>3</v>
      </c>
      <c r="I328" s="80">
        <f>IF(ISERROR(VLOOKUP($B328,'R6'!$A$64:$C$69,3,FALSE)),IF(VLOOKUP($B328,'R6'!$B$64:$E$69,4,FALSE)="","",VLOOKUP($B328,'R6'!$B$64:$E$69,4,FALSE)),IF(VLOOKUP($B328,'R6'!$A$64:$C$69,3,FALSE)="","",VLOOKUP($B328,'R6'!$A$64:$C$69,3,FALSE)))</f>
        <v>0</v>
      </c>
      <c r="J328" s="80">
        <f>IF(ISERROR(VLOOKUP($B328,'R7'!$A$64:$C$69,3,FALSE)),IF(VLOOKUP($B328,'R7'!$B$64:$E$69,4,FALSE)="","",VLOOKUP($B328,'R7'!$B$64:$E$69,4,FALSE)),IF(VLOOKUP($B328,'R7'!$A$64:$C$69,3,FALSE)="","",VLOOKUP($B328,'R7'!$A$64:$C$69,3,FALSE)))</f>
        <v>1.5</v>
      </c>
      <c r="K328" s="80">
        <f>IF(ISERROR(VLOOKUP($B328,'R8'!$A$64:$C$69,3,FALSE)),IF(VLOOKUP($B328,'R8'!$B$64:$E$69,4,FALSE)="","",VLOOKUP($B328,'R8'!$B$64:$E$69,4,FALSE)),IF(VLOOKUP($B328,'R8'!$A$64:$C$69,3,FALSE)="","",VLOOKUP($B328,'R8'!$A$64:$C$69,3,FALSE)))</f>
        <v>1</v>
      </c>
      <c r="L328" s="80">
        <f>IF(ISERROR(VLOOKUP($B328,'R9'!$A$64:$C$69,3,FALSE)),IF(VLOOKUP($B328,'R9'!$B$64:$E$69,4,FALSE)="","",VLOOKUP($B328,'R9'!$B$64:$E$69,4,FALSE)),IF(VLOOKUP($B328,'R9'!$A$64:$C$69,3,FALSE)="","",VLOOKUP($B328,'R9'!$A$64:$C$69,3,FALSE)))</f>
        <v>1</v>
      </c>
      <c r="M328" s="80">
        <f>IF(ISERROR(VLOOKUP($B328,'R10'!$A$64:$C$69,3,FALSE)),IF(VLOOKUP($B328,'R10'!$B$64:$E$69,4,FALSE)="","",VLOOKUP($B328,'R10'!$B$64:$E$69,4,FALSE)),IF(VLOOKUP($B328,'R10'!$A$64:$C$69,3,FALSE)="","",VLOOKUP($B328,'R10'!$A$64:$C$69,3,FALSE)))</f>
        <v>2.5</v>
      </c>
      <c r="O328" s="80">
        <f>IF(C328="","",IF(C328&gt;C321,1,IF(C328=C321,0.5,0)))</f>
        <v>0</v>
      </c>
      <c r="P328" s="80">
        <f>IF(D328="","",IF(D328&gt;D322,1,IF(D328=D322,0.5,0)))</f>
        <v>0</v>
      </c>
      <c r="Q328" s="80">
        <f>IF(E328="","",IF(E328&gt;E323,1,IF(E328=E323,0.5,0)))</f>
        <v>0</v>
      </c>
      <c r="R328" s="80">
        <f>IF(F328="","",IF(F328&gt;F324,1,IF(F328=F324,0.5,0)))</f>
        <v>1</v>
      </c>
      <c r="S328" s="80">
        <f>IF(G328="","",IF(G328&gt;G325,1,IF(G328=G325,0.5,0)))</f>
        <v>0</v>
      </c>
      <c r="T328" s="80">
        <f>IF(H328="","",IF(H328&gt;H326,1,IF(H328=H326,0.5,0)))</f>
        <v>1</v>
      </c>
      <c r="U328" s="80">
        <f>IF(I328="","",IF(I328&gt;I327,1,IF(I328=I327,0.5,0)))</f>
        <v>0</v>
      </c>
      <c r="V328" s="80">
        <f>IF(J328="","",IF(J328&gt;J330,1,IF(J328=J330,0.5,0)))</f>
        <v>0</v>
      </c>
      <c r="W328" s="80">
        <f>IF(K328="","",IF(K328&gt;K329,1,IF(K328=K329,0.5,0)))</f>
        <v>0</v>
      </c>
      <c r="X328" s="80">
        <f>IF(L328="","",IF(L328&gt;L319,1,IF(L328=L319,0.5,0)))</f>
        <v>0</v>
      </c>
      <c r="Y328" s="80">
        <f>IF(M328="","",IF(M328&gt;M320,1,IF(M328=M320,0.5,0)))</f>
        <v>1</v>
      </c>
    </row>
    <row r="329" spans="1:25" ht="15" customHeight="1" x14ac:dyDescent="0.3">
      <c r="A329" s="1">
        <v>11</v>
      </c>
      <c r="B329" s="83" t="s">
        <v>396</v>
      </c>
      <c r="C329" s="80">
        <f>IF(ISERROR(VLOOKUP($B329,'R11'!$A$64:$C$69,3,FALSE)),IF(VLOOKUP($B329,'R11'!$B$64:$E$69,4,FALSE)="","",VLOOKUP($B329,'R11'!$B$64:$E$69,4,FALSE)),IF(VLOOKUP($B329,'R11'!$A$64:$C$69,3,FALSE)="","",VLOOKUP($B329,'R11'!$A$64:$C$69,3,FALSE)))</f>
        <v>1.5</v>
      </c>
      <c r="D329" s="80">
        <f>IF(ISERROR(VLOOKUP($B329,'R1'!$A$64:$C$69,3,FALSE)),IF(VLOOKUP($B329,'R1'!$B$64:$E$69,4,FALSE)="","",VLOOKUP($B329,'R1'!$B$64:$E$69,4,FALSE)),IF(VLOOKUP($B329,'R1'!$A$64:$C$69,3,FALSE)="","",VLOOKUP($B329,'R1'!$A$64:$C$69,3,FALSE)))</f>
        <v>1.5</v>
      </c>
      <c r="E329" s="80">
        <f>IF(ISERROR(VLOOKUP($B329,'R2'!$A$64:$C$69,3,FALSE)),IF(VLOOKUP($B329,'R2'!$B$64:$E$69,4,FALSE)="","",VLOOKUP($B329,'R2'!$B$64:$E$69,4,FALSE)),IF(VLOOKUP($B329,'R2'!$A$64:$C$69,3,FALSE)="","",VLOOKUP($B329,'R2'!$A$64:$C$69,3,FALSE)))</f>
        <v>2</v>
      </c>
      <c r="F329" s="80">
        <f>IF(ISERROR(VLOOKUP($B329,'R3'!$A$64:$C$69,3,FALSE)),IF(VLOOKUP($B329,'R3'!$B$64:$E$69,4,FALSE)="","",VLOOKUP($B329,'R3'!$B$64:$E$69,4,FALSE)),IF(VLOOKUP($B329,'R3'!$A$64:$C$69,3,FALSE)="","",VLOOKUP($B329,'R3'!$A$64:$C$69,3,FALSE)))</f>
        <v>0.5</v>
      </c>
      <c r="G329" s="80">
        <f>IF(ISERROR(VLOOKUP($B329,'R4'!$A$64:$C$69,3,FALSE)),IF(VLOOKUP($B329,'R4'!$B$64:$E$69,4,FALSE)="","",VLOOKUP($B329,'R4'!$B$64:$E$69,4,FALSE)),IF(VLOOKUP($B329,'R4'!$A$64:$C$69,3,FALSE)="","",VLOOKUP($B329,'R4'!$A$64:$C$69,3,FALSE)))</f>
        <v>2</v>
      </c>
      <c r="H329" s="80">
        <f>IF(ISERROR(VLOOKUP($B329,'R5'!$A$64:$C$69,3,FALSE)),IF(VLOOKUP($B329,'R5'!$B$64:$E$69,4,FALSE)="","",VLOOKUP($B329,'R5'!$B$64:$E$69,4,FALSE)),IF(VLOOKUP($B329,'R5'!$A$64:$C$69,3,FALSE)="","",VLOOKUP($B329,'R5'!$A$64:$C$69,3,FALSE)))</f>
        <v>1.5</v>
      </c>
      <c r="I329" s="80">
        <f>IF(ISERROR(VLOOKUP($B329,'R6'!$A$64:$C$69,3,FALSE)),IF(VLOOKUP($B329,'R6'!$B$64:$E$69,4,FALSE)="","",VLOOKUP($B329,'R6'!$B$64:$E$69,4,FALSE)),IF(VLOOKUP($B329,'R6'!$A$64:$C$69,3,FALSE)="","",VLOOKUP($B329,'R6'!$A$64:$C$69,3,FALSE)))</f>
        <v>0</v>
      </c>
      <c r="J329" s="80">
        <f>IF(ISERROR(VLOOKUP($B329,'R7'!$A$64:$C$69,3,FALSE)),IF(VLOOKUP($B329,'R7'!$B$64:$E$69,4,FALSE)="","",VLOOKUP($B329,'R7'!$B$64:$E$69,4,FALSE)),IF(VLOOKUP($B329,'R7'!$A$64:$C$69,3,FALSE)="","",VLOOKUP($B329,'R7'!$A$64:$C$69,3,FALSE)))</f>
        <v>4</v>
      </c>
      <c r="K329" s="80">
        <f>IF(ISERROR(VLOOKUP($B329,'R8'!$A$64:$C$69,3,FALSE)),IF(VLOOKUP($B329,'R8'!$B$64:$E$69,4,FALSE)="","",VLOOKUP($B329,'R8'!$B$64:$E$69,4,FALSE)),IF(VLOOKUP($B329,'R8'!$A$64:$C$69,3,FALSE)="","",VLOOKUP($B329,'R8'!$A$64:$C$69,3,FALSE)))</f>
        <v>3</v>
      </c>
      <c r="L329" s="80">
        <f>IF(ISERROR(VLOOKUP($B329,'R9'!$A$64:$C$69,3,FALSE)),IF(VLOOKUP($B329,'R9'!$B$64:$E$69,4,FALSE)="","",VLOOKUP($B329,'R9'!$B$64:$E$69,4,FALSE)),IF(VLOOKUP($B329,'R9'!$A$64:$C$69,3,FALSE)="","",VLOOKUP($B329,'R9'!$A$64:$C$69,3,FALSE)))</f>
        <v>2</v>
      </c>
      <c r="M329" s="80">
        <f>IF(ISERROR(VLOOKUP($B329,'R10'!$A$64:$C$69,3,FALSE)),IF(VLOOKUP($B329,'R10'!$B$64:$E$69,4,FALSE)="","",VLOOKUP($B329,'R10'!$B$64:$E$69,4,FALSE)),IF(VLOOKUP($B329,'R10'!$A$64:$C$69,3,FALSE)="","",VLOOKUP($B329,'R10'!$A$64:$C$69,3,FALSE)))</f>
        <v>2.5</v>
      </c>
      <c r="O329" s="80">
        <f>IF(C329="","",IF(C329&gt;C320,1,IF(C329=C320,0.5,0)))</f>
        <v>0</v>
      </c>
      <c r="P329" s="80">
        <f>IF(D329="","",IF(D329&gt;D321,1,IF(D329=D321,0.5,0)))</f>
        <v>0</v>
      </c>
      <c r="Q329" s="80">
        <f>IF(E329="","",IF(E329&gt;E322,1,IF(E329=E322,0.5,0)))</f>
        <v>0.5</v>
      </c>
      <c r="R329" s="80">
        <f>IF(F329="","",IF(F329&gt;F323,1,IF(F329=F323,0.5,0)))</f>
        <v>0</v>
      </c>
      <c r="S329" s="80">
        <f>IF(G329="","",IF(G329&gt;G324,1,IF(G329=G324,0.5,0)))</f>
        <v>0.5</v>
      </c>
      <c r="T329" s="80">
        <f>IF(H329="","",IF(H329&gt;H325,1,IF(H329=H325,0.5,0)))</f>
        <v>0</v>
      </c>
      <c r="U329" s="80">
        <f>IF(I329="","",IF(I329&gt;I326,1,IF(I329=I326,0.5,0)))</f>
        <v>0</v>
      </c>
      <c r="V329" s="80">
        <f>IF(J329="","",IF(J329&gt;J327,1,IF(J329=J327,0.5,0)))</f>
        <v>1</v>
      </c>
      <c r="W329" s="80">
        <f>IF(K329="","",IF(K329&gt;K328,1,IF(K329=K328,0.5,0)))</f>
        <v>1</v>
      </c>
      <c r="X329" s="80">
        <f>IF(L329="","",IF(L329&gt;L330,1,IF(L329=L330,0.5,0)))</f>
        <v>0.5</v>
      </c>
      <c r="Y329" s="80">
        <f>IF(M329="","",IF(M329&gt;M319,1,IF(M329=M319,0.5,0)))</f>
        <v>1</v>
      </c>
    </row>
    <row r="330" spans="1:25" ht="15" customHeight="1" x14ac:dyDescent="0.3">
      <c r="A330" s="1">
        <v>12</v>
      </c>
      <c r="B330" s="83" t="s">
        <v>397</v>
      </c>
      <c r="C330" s="80">
        <f>IF(ISERROR(VLOOKUP($B330,'R11'!$A$64:$C$69,3,FALSE)),IF(VLOOKUP($B330,'R11'!$B$64:$E$69,4,FALSE)="","",VLOOKUP($B330,'R11'!$B$64:$E$69,4,FALSE)),IF(VLOOKUP($B330,'R11'!$A$64:$C$69,3,FALSE)="","",VLOOKUP($B330,'R11'!$A$64:$C$69,3,FALSE)))</f>
        <v>1.5</v>
      </c>
      <c r="D330" s="80">
        <f>IF(ISERROR(VLOOKUP($B330,'R1'!$A$64:$C$69,3,FALSE)),IF(VLOOKUP($B330,'R1'!$B$64:$E$69,4,FALSE)="","",VLOOKUP($B330,'R1'!$B$64:$E$69,4,FALSE)),IF(VLOOKUP($B330,'R1'!$A$64:$C$69,3,FALSE)="","",VLOOKUP($B330,'R1'!$A$64:$C$69,3,FALSE)))</f>
        <v>0.5</v>
      </c>
      <c r="E330" s="80">
        <f>IF(ISERROR(VLOOKUP($B330,'R2'!$A$64:$C$69,3,FALSE)),IF(VLOOKUP($B330,'R2'!$B$64:$E$69,4,FALSE)="","",VLOOKUP($B330,'R2'!$B$64:$E$69,4,FALSE)),IF(VLOOKUP($B330,'R2'!$A$64:$C$69,3,FALSE)="","",VLOOKUP($B330,'R2'!$A$64:$C$69,3,FALSE)))</f>
        <v>2</v>
      </c>
      <c r="F330" s="80">
        <f>IF(ISERROR(VLOOKUP($B330,'R3'!$A$64:$C$69,3,FALSE)),IF(VLOOKUP($B330,'R3'!$B$64:$E$69,4,FALSE)="","",VLOOKUP($B330,'R3'!$B$64:$E$69,4,FALSE)),IF(VLOOKUP($B330,'R3'!$A$64:$C$69,3,FALSE)="","",VLOOKUP($B330,'R3'!$A$64:$C$69,3,FALSE)))</f>
        <v>3</v>
      </c>
      <c r="G330" s="80">
        <f>IF(ISERROR(VLOOKUP($B330,'R4'!$A$64:$C$69,3,FALSE)),IF(VLOOKUP($B330,'R4'!$B$64:$E$69,4,FALSE)="","",VLOOKUP($B330,'R4'!$B$64:$E$69,4,FALSE)),IF(VLOOKUP($B330,'R4'!$A$64:$C$69,3,FALSE)="","",VLOOKUP($B330,'R4'!$A$64:$C$69,3,FALSE)))</f>
        <v>2</v>
      </c>
      <c r="H330" s="80">
        <f>IF(ISERROR(VLOOKUP($B330,'R5'!$A$64:$C$69,3,FALSE)),IF(VLOOKUP($B330,'R5'!$B$64:$E$69,4,FALSE)="","",VLOOKUP($B330,'R5'!$B$64:$E$69,4,FALSE)),IF(VLOOKUP($B330,'R5'!$A$64:$C$69,3,FALSE)="","",VLOOKUP($B330,'R5'!$A$64:$C$69,3,FALSE)))</f>
        <v>1.5</v>
      </c>
      <c r="I330" s="80">
        <f>IF(ISERROR(VLOOKUP($B330,'R6'!$A$64:$C$69,3,FALSE)),IF(VLOOKUP($B330,'R6'!$B$64:$E$69,4,FALSE)="","",VLOOKUP($B330,'R6'!$B$64:$E$69,4,FALSE)),IF(VLOOKUP($B330,'R6'!$A$64:$C$69,3,FALSE)="","",VLOOKUP($B330,'R6'!$A$64:$C$69,3,FALSE)))</f>
        <v>0</v>
      </c>
      <c r="J330" s="80">
        <f>IF(ISERROR(VLOOKUP($B330,'R7'!$A$64:$C$69,3,FALSE)),IF(VLOOKUP($B330,'R7'!$B$64:$E$69,4,FALSE)="","",VLOOKUP($B330,'R7'!$B$64:$E$69,4,FALSE)),IF(VLOOKUP($B330,'R7'!$A$64:$C$69,3,FALSE)="","",VLOOKUP($B330,'R7'!$A$64:$C$69,3,FALSE)))</f>
        <v>2.5</v>
      </c>
      <c r="K330" s="80">
        <f>IF(ISERROR(VLOOKUP($B330,'R8'!$A$64:$C$69,3,FALSE)),IF(VLOOKUP($B330,'R8'!$B$64:$E$69,4,FALSE)="","",VLOOKUP($B330,'R8'!$B$64:$E$69,4,FALSE)),IF(VLOOKUP($B330,'R8'!$A$64:$C$69,3,FALSE)="","",VLOOKUP($B330,'R8'!$A$64:$C$69,3,FALSE)))</f>
        <v>1</v>
      </c>
      <c r="L330" s="80">
        <f>IF(ISERROR(VLOOKUP($B330,'R9'!$A$64:$C$69,3,FALSE)),IF(VLOOKUP($B330,'R9'!$B$64:$E$69,4,FALSE)="","",VLOOKUP($B330,'R9'!$B$64:$E$69,4,FALSE)),IF(VLOOKUP($B330,'R9'!$A$64:$C$69,3,FALSE)="","",VLOOKUP($B330,'R9'!$A$64:$C$69,3,FALSE)))</f>
        <v>2</v>
      </c>
      <c r="M330" s="80">
        <f>IF(ISERROR(VLOOKUP($B330,'R10'!$A$64:$C$69,3,FALSE)),IF(VLOOKUP($B330,'R10'!$B$64:$E$69,4,FALSE)="","",VLOOKUP($B330,'R10'!$B$64:$E$69,4,FALSE)),IF(VLOOKUP($B330,'R10'!$A$64:$C$69,3,FALSE)="","",VLOOKUP($B330,'R10'!$A$64:$C$69,3,FALSE)))</f>
        <v>2.5</v>
      </c>
      <c r="O330" s="80">
        <f>IF(C330="","",IF(C330&gt;C319,1,IF(C330=C319,0.5,0)))</f>
        <v>0</v>
      </c>
      <c r="P330" s="80">
        <f>IF(D330="","",IF(D330&gt;D325,1,IF(D330=D325,0.5,0)))</f>
        <v>0</v>
      </c>
      <c r="Q330" s="80">
        <f>IF(E330="","",IF(E330&gt;E320,1,IF(E330=E320,0.5,0)))</f>
        <v>0.5</v>
      </c>
      <c r="R330" s="80">
        <f>IF(F330="","",IF(F330&gt;F326,1,IF(F330=F326,0.5,0)))</f>
        <v>1</v>
      </c>
      <c r="S330" s="80">
        <f>IF(G330="","",IF(G330&gt;G321,1,IF(G330=G321,0.5,0)))</f>
        <v>0.5</v>
      </c>
      <c r="T330" s="80">
        <f>IF(H330="","",IF(H330&gt;H327,1,IF(H330=H327,0.5,0)))</f>
        <v>0</v>
      </c>
      <c r="U330" s="80">
        <f>IF(I330="","",IF(I330&gt;I322,1,IF(I330=I322,0.5,0)))</f>
        <v>0</v>
      </c>
      <c r="V330" s="80">
        <f>IF(J330="","",IF(J330&gt;J328,1,IF(J330=J328,0.5,0)))</f>
        <v>1</v>
      </c>
      <c r="W330" s="80">
        <f>IF(K330="","",IF(K330&gt;K323,1,IF(K330=K323,0.5,0)))</f>
        <v>0</v>
      </c>
      <c r="X330" s="80">
        <f>IF(L330="","",IF(L330&gt;L329,1,IF(L330=L329,0.5,0)))</f>
        <v>0.5</v>
      </c>
      <c r="Y330" s="80">
        <f>IF(M330="","",IF(M330&gt;M324,1,IF(M330=M324,0.5,0)))</f>
        <v>1</v>
      </c>
    </row>
    <row r="331" spans="1:25" ht="15" customHeight="1" x14ac:dyDescent="0.3">
      <c r="A331" s="1"/>
      <c r="B331" s="88" t="s">
        <v>59</v>
      </c>
    </row>
    <row r="332" spans="1:25" ht="15" customHeight="1" x14ac:dyDescent="0.3">
      <c r="A332" s="1"/>
      <c r="B332" s="87" t="s">
        <v>22</v>
      </c>
    </row>
    <row r="333" spans="1:25" ht="15" customHeight="1" x14ac:dyDescent="0.3">
      <c r="A333" s="1"/>
      <c r="B333" s="87"/>
    </row>
    <row r="334" spans="1:25" ht="15" customHeight="1" x14ac:dyDescent="0.3">
      <c r="A334" s="1">
        <v>1</v>
      </c>
      <c r="B334" s="83" t="s">
        <v>398</v>
      </c>
      <c r="C334" s="80">
        <f>IF(ISERROR(VLOOKUP($B334,'R11'!$G$64:$I$69,3,FALSE)),IF(VLOOKUP($B334,'R11'!$H$64:$K$69,4,FALSE)="","",VLOOKUP($B334,'R11'!$H$64:$K$69,4,FALSE)),IF(VLOOKUP($B334,'R11'!$G$64:$I$69,3,FALSE)="","",VLOOKUP($B334,'R11'!$G$64:$I$69,3,FALSE)))</f>
        <v>1.5</v>
      </c>
      <c r="D334" s="80">
        <f>IF(ISERROR(VLOOKUP($B334,'R1'!$G$64:$I$69,3,FALSE)),IF(VLOOKUP($B334,'R1'!$H$64:$K$69,4,FALSE)="","",VLOOKUP($B334,'R1'!$H$64:$K$69,4,FALSE)),IF(VLOOKUP($B334,'R1'!$G$64:$I$69,3,FALSE)="","",VLOOKUP($B334,'R1'!$G$64:$I$69,3,FALSE)))</f>
        <v>2.5</v>
      </c>
      <c r="E334" s="80">
        <f>IF(ISERROR(VLOOKUP($B334,'R2'!$G$64:$I$69,3,FALSE)),IF(VLOOKUP($B334,'R2'!$H$64:$K$69,4,FALSE)="","",VLOOKUP($B334,'R2'!$H$64:$K$69,4,FALSE)),IF(VLOOKUP($B334,'R2'!$G$64:$I$69,3,FALSE)="","",VLOOKUP($B334,'R2'!$G$64:$I$69,3,FALSE)))</f>
        <v>0.5</v>
      </c>
      <c r="F334" s="80">
        <f>IF(ISERROR(VLOOKUP($B334,'R3'!$G$64:$I$69,3,FALSE)),IF(VLOOKUP($B334,'R3'!$H$64:$K$69,4,FALSE)="","",VLOOKUP($B334,'R3'!$H$64:$K$69,4,FALSE)),IF(VLOOKUP($B334,'R3'!$G$64:$I$69,3,FALSE)="","",VLOOKUP($B334,'R3'!$G$64:$I$69,3,FALSE)))</f>
        <v>3</v>
      </c>
      <c r="G334" s="80">
        <f>IF(ISERROR(VLOOKUP($B334,'R4'!$G$64:$I$69,3,FALSE)),IF(VLOOKUP($B334,'R4'!$H$64:$K$69,4,FALSE)="","",VLOOKUP($B334,'R4'!$H$64:$K$69,4,FALSE)),IF(VLOOKUP($B334,'R4'!$G$64:$I$69,3,FALSE)="","",VLOOKUP($B334,'R4'!$G$64:$I$69,3,FALSE)))</f>
        <v>2</v>
      </c>
      <c r="H334" s="80">
        <f>IF(ISERROR(VLOOKUP($B334,'R5'!$G$64:$I$69,3,FALSE)),IF(VLOOKUP($B334,'R5'!$H$64:$K$69,4,FALSE)="","",VLOOKUP($B334,'R5'!$H$64:$K$69,4,FALSE)),IF(VLOOKUP($B334,'R5'!$G$64:$I$69,3,FALSE)="","",VLOOKUP($B334,'R5'!$G$64:$I$69,3,FALSE)))</f>
        <v>2.5</v>
      </c>
      <c r="I334" s="80">
        <f>IF(ISERROR(VLOOKUP($B334,'R6'!$G$64:$I$69,3,FALSE)),IF(VLOOKUP($B334,'R6'!$H$64:$K$69,4,FALSE)="","",VLOOKUP($B334,'R6'!$H$64:$K$69,4,FALSE)),IF(VLOOKUP($B334,'R6'!$G$64:$I$69,3,FALSE)="","",VLOOKUP($B334,'R6'!$G$64:$I$69,3,FALSE)))</f>
        <v>3</v>
      </c>
      <c r="J334" s="80">
        <f>IF(ISERROR(VLOOKUP($B334,'R7'!$G$64:$I$69,3,FALSE)),IF(VLOOKUP($B334,'R7'!$H$64:$K$69,4,FALSE)="","",VLOOKUP($B334,'R7'!$H$64:$K$69,4,FALSE)),IF(VLOOKUP($B334,'R7'!$G$64:$I$69,3,FALSE)="","",VLOOKUP($B334,'R7'!$G$64:$I$69,3,FALSE)))</f>
        <v>4</v>
      </c>
      <c r="K334" s="80">
        <f>IF(ISERROR(VLOOKUP($B334,'R8'!$G$64:$I$69,3,FALSE)),IF(VLOOKUP($B334,'R8'!$H$64:$K$69,4,FALSE)="","",VLOOKUP($B334,'R8'!$H$64:$K$69,4,FALSE)),IF(VLOOKUP($B334,'R8'!$G$64:$I$69,3,FALSE)="","",VLOOKUP($B334,'R8'!$G$64:$I$69,3,FALSE)))</f>
        <v>1.5</v>
      </c>
      <c r="L334" s="80">
        <f>IF(ISERROR(VLOOKUP($B334,'R9'!$G$64:$I$69,3,FALSE)),IF(VLOOKUP($B334,'R9'!$H$64:$K$69,4,FALSE)="","",VLOOKUP($B334,'R9'!$H$64:$K$69,4,FALSE)),IF(VLOOKUP($B334,'R9'!$G$64:$I$69,3,FALSE)="","",VLOOKUP($B334,'R9'!$G$64:$I$69,3,FALSE)))</f>
        <v>3.5</v>
      </c>
      <c r="M334" s="80">
        <f>IF(ISERROR(VLOOKUP($B334,'R10'!$G$64:$I$69,3,FALSE)),IF(VLOOKUP($B334,'R10'!$H$64:$K$69,4,FALSE)="","",VLOOKUP($B334,'R10'!$H$64:$K$69,4,FALSE)),IF(VLOOKUP($B334,'R10'!$G$64:$I$69,3,FALSE)="","",VLOOKUP($B334,'R10'!$G$64:$I$69,3,FALSE)))</f>
        <v>1.5</v>
      </c>
      <c r="O334" s="80">
        <f>IF(C334="","",IF(C334&gt;C345,1,IF(C334=C345,0.5,0)))</f>
        <v>0</v>
      </c>
      <c r="P334" s="80">
        <f>IF(D334="","",IF(D334&gt;D335,1,IF(D334=D335,0.5,0)))</f>
        <v>1</v>
      </c>
      <c r="Q334" s="80">
        <f>IF(E334="","",IF(E334&gt;E336,1,IF(E334=E336,0.5,0)))</f>
        <v>0</v>
      </c>
      <c r="R334" s="80">
        <f>IF(F334="","",IF(F334&gt;F337,1,IF(F334=F337,0.5,0)))</f>
        <v>1</v>
      </c>
      <c r="S334" s="80">
        <f>IF(G334="","",IF(G334&gt;G338,1,IF(G334=G338,0.5,0)))</f>
        <v>0.5</v>
      </c>
      <c r="T334" s="80">
        <f>IF(H334="","",IF(H334&gt;H339,1,IF(H334=H339,0.5,0)))</f>
        <v>1</v>
      </c>
      <c r="U334" s="80">
        <f>IF(I334="","",IF(I334&gt;I340,1,IF(I334=I340,0.5,0)))</f>
        <v>1</v>
      </c>
      <c r="V334" s="80">
        <f>IF(J334="","",IF(J334&gt;J341,1,IF(J334=J341,0.5,0)))</f>
        <v>1</v>
      </c>
      <c r="W334" s="80">
        <f>IF(K334="","",IF(K334&gt;K342,1,IF(K334=K342,0.5,0)))</f>
        <v>0</v>
      </c>
      <c r="X334" s="80">
        <f>IF(L334="","",IF(L334&gt;L343,1,IF(L334=L343,0.5,0)))</f>
        <v>1</v>
      </c>
      <c r="Y334" s="80">
        <f>IF(M334="","",IF(M334&gt;M344,1,IF(M334=M344,0.5,0)))</f>
        <v>0</v>
      </c>
    </row>
    <row r="335" spans="1:25" ht="15" customHeight="1" x14ac:dyDescent="0.3">
      <c r="A335" s="1">
        <v>2</v>
      </c>
      <c r="B335" s="83" t="s">
        <v>399</v>
      </c>
      <c r="C335" s="80">
        <f>IF(ISERROR(VLOOKUP($B335,'R11'!$G$64:$I$69,3,FALSE)),IF(VLOOKUP($B335,'R11'!$H$64:$K$69,4,FALSE)="","",VLOOKUP($B335,'R11'!$H$64:$K$69,4,FALSE)),IF(VLOOKUP($B335,'R11'!$G$64:$I$69,3,FALSE)="","",VLOOKUP($B335,'R11'!$G$64:$I$69,3,FALSE)))</f>
        <v>0.5</v>
      </c>
      <c r="D335" s="80">
        <f>IF(ISERROR(VLOOKUP($B335,'R1'!$G$64:$I$69,3,FALSE)),IF(VLOOKUP($B335,'R1'!$H$64:$K$69,4,FALSE)="","",VLOOKUP($B335,'R1'!$H$64:$K$69,4,FALSE)),IF(VLOOKUP($B335,'R1'!$G$64:$I$69,3,FALSE)="","",VLOOKUP($B335,'R1'!$G$64:$I$69,3,FALSE)))</f>
        <v>1.5</v>
      </c>
      <c r="E335" s="80">
        <f>IF(ISERROR(VLOOKUP($B335,'R2'!$G$64:$I$69,3,FALSE)),IF(VLOOKUP($B335,'R2'!$H$64:$K$69,4,FALSE)="","",VLOOKUP($B335,'R2'!$H$64:$K$69,4,FALSE)),IF(VLOOKUP($B335,'R2'!$G$64:$I$69,3,FALSE)="","",VLOOKUP($B335,'R2'!$G$64:$I$69,3,FALSE)))</f>
        <v>1</v>
      </c>
      <c r="F335" s="80">
        <f>IF(ISERROR(VLOOKUP($B335,'R3'!$G$64:$I$69,3,FALSE)),IF(VLOOKUP($B335,'R3'!$H$64:$K$69,4,FALSE)="","",VLOOKUP($B335,'R3'!$H$64:$K$69,4,FALSE)),IF(VLOOKUP($B335,'R3'!$G$64:$I$69,3,FALSE)="","",VLOOKUP($B335,'R3'!$G$64:$I$69,3,FALSE)))</f>
        <v>2</v>
      </c>
      <c r="G335" s="80">
        <f>IF(ISERROR(VLOOKUP($B335,'R4'!$G$64:$I$69,3,FALSE)),IF(VLOOKUP($B335,'R4'!$H$64:$K$69,4,FALSE)="","",VLOOKUP($B335,'R4'!$H$64:$K$69,4,FALSE)),IF(VLOOKUP($B335,'R4'!$G$64:$I$69,3,FALSE)="","",VLOOKUP($B335,'R4'!$G$64:$I$69,3,FALSE)))</f>
        <v>1</v>
      </c>
      <c r="H335" s="80">
        <f>IF(ISERROR(VLOOKUP($B335,'R5'!$G$64:$I$69,3,FALSE)),IF(VLOOKUP($B335,'R5'!$H$64:$K$69,4,FALSE)="","",VLOOKUP($B335,'R5'!$H$64:$K$69,4,FALSE)),IF(VLOOKUP($B335,'R5'!$G$64:$I$69,3,FALSE)="","",VLOOKUP($B335,'R5'!$G$64:$I$69,3,FALSE)))</f>
        <v>1.5</v>
      </c>
      <c r="I335" s="80">
        <f>IF(ISERROR(VLOOKUP($B335,'R6'!$G$64:$I$69,3,FALSE)),IF(VLOOKUP($B335,'R6'!$H$64:$K$69,4,FALSE)="","",VLOOKUP($B335,'R6'!$H$64:$K$69,4,FALSE)),IF(VLOOKUP($B335,'R6'!$G$64:$I$69,3,FALSE)="","",VLOOKUP($B335,'R6'!$G$64:$I$69,3,FALSE)))</f>
        <v>1.5</v>
      </c>
      <c r="J335" s="80">
        <f>IF(ISERROR(VLOOKUP($B335,'R7'!$G$64:$I$69,3,FALSE)),IF(VLOOKUP($B335,'R7'!$H$64:$K$69,4,FALSE)="","",VLOOKUP($B335,'R7'!$H$64:$K$69,4,FALSE)),IF(VLOOKUP($B335,'R7'!$G$64:$I$69,3,FALSE)="","",VLOOKUP($B335,'R7'!$G$64:$I$69,3,FALSE)))</f>
        <v>1</v>
      </c>
      <c r="K335" s="80">
        <f>IF(ISERROR(VLOOKUP($B335,'R8'!$G$64:$I$69,3,FALSE)),IF(VLOOKUP($B335,'R8'!$H$64:$K$69,4,FALSE)="","",VLOOKUP($B335,'R8'!$H$64:$K$69,4,FALSE)),IF(VLOOKUP($B335,'R8'!$G$64:$I$69,3,FALSE)="","",VLOOKUP($B335,'R8'!$G$64:$I$69,3,FALSE)))</f>
        <v>2.5</v>
      </c>
      <c r="L335" s="80">
        <f>IF(ISERROR(VLOOKUP($B335,'R9'!$G$64:$I$69,3,FALSE)),IF(VLOOKUP($B335,'R9'!$H$64:$K$69,4,FALSE)="","",VLOOKUP($B335,'R9'!$H$64:$K$69,4,FALSE)),IF(VLOOKUP($B335,'R9'!$G$64:$I$69,3,FALSE)="","",VLOOKUP($B335,'R9'!$G$64:$I$69,3,FALSE)))</f>
        <v>0.5</v>
      </c>
      <c r="M335" s="80">
        <f>IF(ISERROR(VLOOKUP($B335,'R10'!$G$64:$I$69,3,FALSE)),IF(VLOOKUP($B335,'R10'!$H$64:$K$69,4,FALSE)="","",VLOOKUP($B335,'R10'!$H$64:$K$69,4,FALSE)),IF(VLOOKUP($B335,'R10'!$G$64:$I$69,3,FALSE)="","",VLOOKUP($B335,'R10'!$G$64:$I$69,3,FALSE)))</f>
        <v>1.5</v>
      </c>
      <c r="O335" s="80">
        <f>IF(C335="","",IF(C335&gt;C344,1,IF(C335=C344,0.5,0)))</f>
        <v>0</v>
      </c>
      <c r="P335" s="80">
        <f>IF(D335="","",IF(D335&gt;D334,1,IF(D335=D334,0.5,0)))</f>
        <v>0</v>
      </c>
      <c r="Q335" s="80">
        <f>IF(E335="","",IF(E335&gt;E345,1,IF(E335=E345,0.5,0)))</f>
        <v>0</v>
      </c>
      <c r="R335" s="80">
        <f>IF(F335="","",IF(F335&gt;F336,1,IF(F335=F336,0.5,0)))</f>
        <v>0.5</v>
      </c>
      <c r="S335" s="80">
        <f>IF(G335="","",IF(G335&gt;G337,1,IF(G335=G337,0.5,0)))</f>
        <v>0</v>
      </c>
      <c r="T335" s="80">
        <f>IF(H335="","",IF(H335&gt;H338,1,IF(H335=H338,0.5,0)))</f>
        <v>0</v>
      </c>
      <c r="U335" s="80">
        <f>IF(I335="","",IF(I335&gt;I339,1,IF(I335=I339,0.5,0)))</f>
        <v>0</v>
      </c>
      <c r="V335" s="80">
        <f>IF(J335="","",IF(J335&gt;J340,1,IF(J335=J340,0.5,0)))</f>
        <v>0</v>
      </c>
      <c r="W335" s="80">
        <f>IF(K335="","",IF(K335&gt;K341,1,IF(K335=K341,0.5,0)))</f>
        <v>1</v>
      </c>
      <c r="X335" s="80">
        <f>IF(L335="","",IF(L335&gt;L342,1,IF(L335=L342,0.5,0)))</f>
        <v>0</v>
      </c>
      <c r="Y335" s="80">
        <f>IF(M335="","",IF(M335&gt;M343,1,IF(M335=M343,0.5,0)))</f>
        <v>0</v>
      </c>
    </row>
    <row r="336" spans="1:25" ht="15" customHeight="1" x14ac:dyDescent="0.3">
      <c r="A336" s="1">
        <v>3</v>
      </c>
      <c r="B336" s="83" t="s">
        <v>400</v>
      </c>
      <c r="C336" s="80">
        <f>IF(ISERROR(VLOOKUP($B336,'R11'!$G$64:$I$69,3,FALSE)),IF(VLOOKUP($B336,'R11'!$H$64:$K$69,4,FALSE)="","",VLOOKUP($B336,'R11'!$H$64:$K$69,4,FALSE)),IF(VLOOKUP($B336,'R11'!$G$64:$I$69,3,FALSE)="","",VLOOKUP($B336,'R11'!$G$64:$I$69,3,FALSE)))</f>
        <v>4</v>
      </c>
      <c r="D336" s="80">
        <f>IF(ISERROR(VLOOKUP($B336,'R1'!$G$64:$I$69,3,FALSE)),IF(VLOOKUP($B336,'R1'!$H$64:$K$69,4,FALSE)="","",VLOOKUP($B336,'R1'!$H$64:$K$69,4,FALSE)),IF(VLOOKUP($B336,'R1'!$G$64:$I$69,3,FALSE)="","",VLOOKUP($B336,'R1'!$G$64:$I$69,3,FALSE)))</f>
        <v>2</v>
      </c>
      <c r="E336" s="80">
        <f>IF(ISERROR(VLOOKUP($B336,'R2'!$G$64:$I$69,3,FALSE)),IF(VLOOKUP($B336,'R2'!$H$64:$K$69,4,FALSE)="","",VLOOKUP($B336,'R2'!$H$64:$K$69,4,FALSE)),IF(VLOOKUP($B336,'R2'!$G$64:$I$69,3,FALSE)="","",VLOOKUP($B336,'R2'!$G$64:$I$69,3,FALSE)))</f>
        <v>3.5</v>
      </c>
      <c r="F336" s="80">
        <f>IF(ISERROR(VLOOKUP($B336,'R3'!$G$64:$I$69,3,FALSE)),IF(VLOOKUP($B336,'R3'!$H$64:$K$69,4,FALSE)="","",VLOOKUP($B336,'R3'!$H$64:$K$69,4,FALSE)),IF(VLOOKUP($B336,'R3'!$G$64:$I$69,3,FALSE)="","",VLOOKUP($B336,'R3'!$G$64:$I$69,3,FALSE)))</f>
        <v>2</v>
      </c>
      <c r="G336" s="80">
        <f>IF(ISERROR(VLOOKUP($B336,'R4'!$G$64:$I$69,3,FALSE)),IF(VLOOKUP($B336,'R4'!$H$64:$K$69,4,FALSE)="","",VLOOKUP($B336,'R4'!$H$64:$K$69,4,FALSE)),IF(VLOOKUP($B336,'R4'!$G$64:$I$69,3,FALSE)="","",VLOOKUP($B336,'R4'!$G$64:$I$69,3,FALSE)))</f>
        <v>2.5</v>
      </c>
      <c r="H336" s="80">
        <f>IF(ISERROR(VLOOKUP($B336,'R5'!$G$64:$I$69,3,FALSE)),IF(VLOOKUP($B336,'R5'!$H$64:$K$69,4,FALSE)="","",VLOOKUP($B336,'R5'!$H$64:$K$69,4,FALSE)),IF(VLOOKUP($B336,'R5'!$G$64:$I$69,3,FALSE)="","",VLOOKUP($B336,'R5'!$G$64:$I$69,3,FALSE)))</f>
        <v>4</v>
      </c>
      <c r="I336" s="80">
        <f>IF(ISERROR(VLOOKUP($B336,'R6'!$G$64:$I$69,3,FALSE)),IF(VLOOKUP($B336,'R6'!$H$64:$K$69,4,FALSE)="","",VLOOKUP($B336,'R6'!$H$64:$K$69,4,FALSE)),IF(VLOOKUP($B336,'R6'!$G$64:$I$69,3,FALSE)="","",VLOOKUP($B336,'R6'!$G$64:$I$69,3,FALSE)))</f>
        <v>3.5</v>
      </c>
      <c r="J336" s="80">
        <f>IF(ISERROR(VLOOKUP($B336,'R7'!$G$64:$I$69,3,FALSE)),IF(VLOOKUP($B336,'R7'!$H$64:$K$69,4,FALSE)="","",VLOOKUP($B336,'R7'!$H$64:$K$69,4,FALSE)),IF(VLOOKUP($B336,'R7'!$G$64:$I$69,3,FALSE)="","",VLOOKUP($B336,'R7'!$G$64:$I$69,3,FALSE)))</f>
        <v>2</v>
      </c>
      <c r="K336" s="80">
        <f>IF(ISERROR(VLOOKUP($B336,'R8'!$G$64:$I$69,3,FALSE)),IF(VLOOKUP($B336,'R8'!$H$64:$K$69,4,FALSE)="","",VLOOKUP($B336,'R8'!$H$64:$K$69,4,FALSE)),IF(VLOOKUP($B336,'R8'!$G$64:$I$69,3,FALSE)="","",VLOOKUP($B336,'R8'!$G$64:$I$69,3,FALSE)))</f>
        <v>2.5</v>
      </c>
      <c r="L336" s="80">
        <f>IF(ISERROR(VLOOKUP($B336,'R9'!$G$64:$I$69,3,FALSE)),IF(VLOOKUP($B336,'R9'!$H$64:$K$69,4,FALSE)="","",VLOOKUP($B336,'R9'!$H$64:$K$69,4,FALSE)),IF(VLOOKUP($B336,'R9'!$G$64:$I$69,3,FALSE)="","",VLOOKUP($B336,'R9'!$G$64:$I$69,3,FALSE)))</f>
        <v>4</v>
      </c>
      <c r="M336" s="80">
        <f>IF(ISERROR(VLOOKUP($B336,'R10'!$G$64:$I$69,3,FALSE)),IF(VLOOKUP($B336,'R10'!$H$64:$K$69,4,FALSE)="","",VLOOKUP($B336,'R10'!$H$64:$K$69,4,FALSE)),IF(VLOOKUP($B336,'R10'!$G$64:$I$69,3,FALSE)="","",VLOOKUP($B336,'R10'!$G$64:$I$69,3,FALSE)))</f>
        <v>2</v>
      </c>
      <c r="O336" s="80">
        <f>IF(C336="","",IF(C336&gt;C343,1,IF(C336=C343,0.5,0)))</f>
        <v>1</v>
      </c>
      <c r="P336" s="80">
        <f>IF(D336="","",IF(D336&gt;D344,1,IF(D336=D344,0.5,0)))</f>
        <v>0.5</v>
      </c>
      <c r="Q336" s="80">
        <f>IF(E336="","",IF(E336&gt;E334,1,IF(E336=E334,0.5,0)))</f>
        <v>1</v>
      </c>
      <c r="R336" s="80">
        <f>IF(F336="","",IF(F336&gt;F335,1,IF(F336=F335,0.5,0)))</f>
        <v>0.5</v>
      </c>
      <c r="S336" s="80">
        <f>IF(G336="","",IF(G336&gt;G345,1,IF(G336=G345,0.5,0)))</f>
        <v>1</v>
      </c>
      <c r="T336" s="80">
        <f>IF(H336="","",IF(H336&gt;H337,1,IF(H336=H337,0.5,0)))</f>
        <v>1</v>
      </c>
      <c r="U336" s="80">
        <f>IF(I336="","",IF(I336&gt;I338,1,IF(I336=I338,0.5,0)))</f>
        <v>1</v>
      </c>
      <c r="V336" s="80">
        <f>IF(J336="","",IF(J336&gt;J339,1,IF(J336=J339,0.5,0)))</f>
        <v>0.5</v>
      </c>
      <c r="W336" s="80">
        <f>IF(K336="","",IF(K336&gt;K340,1,IF(K336=K340,0.5,0)))</f>
        <v>1</v>
      </c>
      <c r="X336" s="80">
        <f>IF(L336="","",IF(L336&gt;L341,1,IF(L336=L341,0.5,0)))</f>
        <v>1</v>
      </c>
      <c r="Y336" s="80">
        <f>IF(M336="","",IF(M336&gt;M342,1,IF(M336=M342,0.5,0)))</f>
        <v>0.5</v>
      </c>
    </row>
    <row r="337" spans="1:25" ht="15" customHeight="1" x14ac:dyDescent="0.3">
      <c r="A337" s="1">
        <v>4</v>
      </c>
      <c r="B337" s="83" t="s">
        <v>401</v>
      </c>
      <c r="C337" s="80">
        <f>IF(ISERROR(VLOOKUP($B337,'R11'!$G$64:$I$69,3,FALSE)),IF(VLOOKUP($B337,'R11'!$H$64:$K$69,4,FALSE)="","",VLOOKUP($B337,'R11'!$H$64:$K$69,4,FALSE)),IF(VLOOKUP($B337,'R11'!$G$64:$I$69,3,FALSE)="","",VLOOKUP($B337,'R11'!$G$64:$I$69,3,FALSE)))</f>
        <v>2</v>
      </c>
      <c r="D337" s="80">
        <f>IF(ISERROR(VLOOKUP($B337,'R1'!$G$64:$I$69,3,FALSE)),IF(VLOOKUP($B337,'R1'!$H$64:$K$69,4,FALSE)="","",VLOOKUP($B337,'R1'!$H$64:$K$69,4,FALSE)),IF(VLOOKUP($B337,'R1'!$G$64:$I$69,3,FALSE)="","",VLOOKUP($B337,'R1'!$G$64:$I$69,3,FALSE)))</f>
        <v>1.5</v>
      </c>
      <c r="E337" s="80">
        <f>IF(ISERROR(VLOOKUP($B337,'R2'!$G$64:$I$69,3,FALSE)),IF(VLOOKUP($B337,'R2'!$H$64:$K$69,4,FALSE)="","",VLOOKUP($B337,'R2'!$H$64:$K$69,4,FALSE)),IF(VLOOKUP($B337,'R2'!$G$64:$I$69,3,FALSE)="","",VLOOKUP($B337,'R2'!$G$64:$I$69,3,FALSE)))</f>
        <v>1.5</v>
      </c>
      <c r="F337" s="80">
        <f>IF(ISERROR(VLOOKUP($B337,'R3'!$G$64:$I$69,3,FALSE)),IF(VLOOKUP($B337,'R3'!$H$64:$K$69,4,FALSE)="","",VLOOKUP($B337,'R3'!$H$64:$K$69,4,FALSE)),IF(VLOOKUP($B337,'R3'!$G$64:$I$69,3,FALSE)="","",VLOOKUP($B337,'R3'!$G$64:$I$69,3,FALSE)))</f>
        <v>1</v>
      </c>
      <c r="G337" s="80">
        <f>IF(ISERROR(VLOOKUP($B337,'R4'!$G$64:$I$69,3,FALSE)),IF(VLOOKUP($B337,'R4'!$H$64:$K$69,4,FALSE)="","",VLOOKUP($B337,'R4'!$H$64:$K$69,4,FALSE)),IF(VLOOKUP($B337,'R4'!$G$64:$I$69,3,FALSE)="","",VLOOKUP($B337,'R4'!$G$64:$I$69,3,FALSE)))</f>
        <v>3</v>
      </c>
      <c r="H337" s="80">
        <f>IF(ISERROR(VLOOKUP($B337,'R5'!$G$64:$I$69,3,FALSE)),IF(VLOOKUP($B337,'R5'!$H$64:$K$69,4,FALSE)="","",VLOOKUP($B337,'R5'!$H$64:$K$69,4,FALSE)),IF(VLOOKUP($B337,'R5'!$G$64:$I$69,3,FALSE)="","",VLOOKUP($B337,'R5'!$G$64:$I$69,3,FALSE)))</f>
        <v>0</v>
      </c>
      <c r="I337" s="80">
        <f>IF(ISERROR(VLOOKUP($B337,'R6'!$G$64:$I$69,3,FALSE)),IF(VLOOKUP($B337,'R6'!$H$64:$K$69,4,FALSE)="","",VLOOKUP($B337,'R6'!$H$64:$K$69,4,FALSE)),IF(VLOOKUP($B337,'R6'!$G$64:$I$69,3,FALSE)="","",VLOOKUP($B337,'R6'!$G$64:$I$69,3,FALSE)))</f>
        <v>3</v>
      </c>
      <c r="J337" s="80">
        <f>IF(ISERROR(VLOOKUP($B337,'R7'!$G$64:$I$69,3,FALSE)),IF(VLOOKUP($B337,'R7'!$H$64:$K$69,4,FALSE)="","",VLOOKUP($B337,'R7'!$H$64:$K$69,4,FALSE)),IF(VLOOKUP($B337,'R7'!$G$64:$I$69,3,FALSE)="","",VLOOKUP($B337,'R7'!$G$64:$I$69,3,FALSE)))</f>
        <v>2</v>
      </c>
      <c r="K337" s="80">
        <f>IF(ISERROR(VLOOKUP($B337,'R8'!$G$64:$I$69,3,FALSE)),IF(VLOOKUP($B337,'R8'!$H$64:$K$69,4,FALSE)="","",VLOOKUP($B337,'R8'!$H$64:$K$69,4,FALSE)),IF(VLOOKUP($B337,'R8'!$G$64:$I$69,3,FALSE)="","",VLOOKUP($B337,'R8'!$G$64:$I$69,3,FALSE)))</f>
        <v>2</v>
      </c>
      <c r="L337" s="80">
        <f>IF(ISERROR(VLOOKUP($B337,'R9'!$G$64:$I$69,3,FALSE)),IF(VLOOKUP($B337,'R9'!$H$64:$K$69,4,FALSE)="","",VLOOKUP($B337,'R9'!$H$64:$K$69,4,FALSE)),IF(VLOOKUP($B337,'R9'!$G$64:$I$69,3,FALSE)="","",VLOOKUP($B337,'R9'!$G$64:$I$69,3,FALSE)))</f>
        <v>3</v>
      </c>
      <c r="M337" s="80">
        <f>IF(ISERROR(VLOOKUP($B337,'R10'!$G$64:$I$69,3,FALSE)),IF(VLOOKUP($B337,'R10'!$H$64:$K$69,4,FALSE)="","",VLOOKUP($B337,'R10'!$H$64:$K$69,4,FALSE)),IF(VLOOKUP($B337,'R10'!$G$64:$I$69,3,FALSE)="","",VLOOKUP($B337,'R10'!$G$64:$I$69,3,FALSE)))</f>
        <v>4</v>
      </c>
      <c r="O337" s="80">
        <f>IF(C337="","",IF(C337&gt;C342,1,IF(C337=C342,0.5,0)))</f>
        <v>0.5</v>
      </c>
      <c r="P337" s="80">
        <f>IF(D337="","",IF(D337&gt;D343,1,IF(D337=D343,0.5,0)))</f>
        <v>0</v>
      </c>
      <c r="Q337" s="80">
        <f>IF(E337="","",IF(E337&gt;E344,1,IF(E337=E344,0.5,0)))</f>
        <v>0</v>
      </c>
      <c r="R337" s="80">
        <f>IF(F337="","",IF(F337&gt;F334,1,IF(F337=F334,0.5,0)))</f>
        <v>0</v>
      </c>
      <c r="S337" s="80">
        <f>IF(G337="","",IF(G337&gt;G335,1,IF(G337=G335,0.5,0)))</f>
        <v>1</v>
      </c>
      <c r="T337" s="80">
        <f>IF(H337="","",IF(H337&gt;H336,1,IF(H337=H336,0.5,0)))</f>
        <v>0</v>
      </c>
      <c r="U337" s="80">
        <f>IF(I337="","",IF(I337&gt;I345,1,IF(I337=I345,0.5,0)))</f>
        <v>1</v>
      </c>
      <c r="V337" s="80">
        <f>IF(J337="","",IF(J337&gt;J338,1,IF(J337=J338,0.5,0)))</f>
        <v>0.5</v>
      </c>
      <c r="W337" s="80">
        <f>IF(K337="","",IF(K337&gt;K339,1,IF(K337=K339,0.5,0)))</f>
        <v>0.5</v>
      </c>
      <c r="X337" s="80">
        <f>IF(L337="","",IF(L337&gt;L340,1,IF(L337=L340,0.5,0)))</f>
        <v>1</v>
      </c>
      <c r="Y337" s="80">
        <f>IF(M337="","",IF(M337&gt;M341,1,IF(M337=M341,0.5,0)))</f>
        <v>1</v>
      </c>
    </row>
    <row r="338" spans="1:25" ht="15" customHeight="1" x14ac:dyDescent="0.3">
      <c r="A338" s="1">
        <v>5</v>
      </c>
      <c r="B338" s="83" t="s">
        <v>129</v>
      </c>
      <c r="C338" s="80">
        <f>IF(ISERROR(VLOOKUP($B338,'R11'!$G$64:$I$69,3,FALSE)),IF(VLOOKUP($B338,'R11'!$H$64:$K$69,4,FALSE)="","",VLOOKUP($B338,'R11'!$H$64:$K$69,4,FALSE)),IF(VLOOKUP($B338,'R11'!$G$64:$I$69,3,FALSE)="","",VLOOKUP($B338,'R11'!$G$64:$I$69,3,FALSE)))</f>
        <v>3</v>
      </c>
      <c r="D338" s="80">
        <f>IF(ISERROR(VLOOKUP($B338,'R1'!$G$64:$I$69,3,FALSE)),IF(VLOOKUP($B338,'R1'!$H$64:$K$69,4,FALSE)="","",VLOOKUP($B338,'R1'!$H$64:$K$69,4,FALSE)),IF(VLOOKUP($B338,'R1'!$G$64:$I$69,3,FALSE)="","",VLOOKUP($B338,'R1'!$G$64:$I$69,3,FALSE)))</f>
        <v>1</v>
      </c>
      <c r="E338" s="80">
        <f>IF(ISERROR(VLOOKUP($B338,'R2'!$G$64:$I$69,3,FALSE)),IF(VLOOKUP($B338,'R2'!$H$64:$K$69,4,FALSE)="","",VLOOKUP($B338,'R2'!$H$64:$K$69,4,FALSE)),IF(VLOOKUP($B338,'R2'!$G$64:$I$69,3,FALSE)="","",VLOOKUP($B338,'R2'!$G$64:$I$69,3,FALSE)))</f>
        <v>1.5</v>
      </c>
      <c r="F338" s="80">
        <f>IF(ISERROR(VLOOKUP($B338,'R3'!$G$64:$I$69,3,FALSE)),IF(VLOOKUP($B338,'R3'!$H$64:$K$69,4,FALSE)="","",VLOOKUP($B338,'R3'!$H$64:$K$69,4,FALSE)),IF(VLOOKUP($B338,'R3'!$G$64:$I$69,3,FALSE)="","",VLOOKUP($B338,'R3'!$G$64:$I$69,3,FALSE)))</f>
        <v>0</v>
      </c>
      <c r="G338" s="80">
        <f>IF(ISERROR(VLOOKUP($B338,'R4'!$G$64:$I$69,3,FALSE)),IF(VLOOKUP($B338,'R4'!$H$64:$K$69,4,FALSE)="","",VLOOKUP($B338,'R4'!$H$64:$K$69,4,FALSE)),IF(VLOOKUP($B338,'R4'!$G$64:$I$69,3,FALSE)="","",VLOOKUP($B338,'R4'!$G$64:$I$69,3,FALSE)))</f>
        <v>2</v>
      </c>
      <c r="H338" s="80">
        <f>IF(ISERROR(VLOOKUP($B338,'R5'!$G$64:$I$69,3,FALSE)),IF(VLOOKUP($B338,'R5'!$H$64:$K$69,4,FALSE)="","",VLOOKUP($B338,'R5'!$H$64:$K$69,4,FALSE)),IF(VLOOKUP($B338,'R5'!$G$64:$I$69,3,FALSE)="","",VLOOKUP($B338,'R5'!$G$64:$I$69,3,FALSE)))</f>
        <v>2.5</v>
      </c>
      <c r="I338" s="80">
        <f>IF(ISERROR(VLOOKUP($B338,'R6'!$G$64:$I$69,3,FALSE)),IF(VLOOKUP($B338,'R6'!$H$64:$K$69,4,FALSE)="","",VLOOKUP($B338,'R6'!$H$64:$K$69,4,FALSE)),IF(VLOOKUP($B338,'R6'!$G$64:$I$69,3,FALSE)="","",VLOOKUP($B338,'R6'!$G$64:$I$69,3,FALSE)))</f>
        <v>0.5</v>
      </c>
      <c r="J338" s="80">
        <f>IF(ISERROR(VLOOKUP($B338,'R7'!$G$64:$I$69,3,FALSE)),IF(VLOOKUP($B338,'R7'!$H$64:$K$69,4,FALSE)="","",VLOOKUP($B338,'R7'!$H$64:$K$69,4,FALSE)),IF(VLOOKUP($B338,'R7'!$G$64:$I$69,3,FALSE)="","",VLOOKUP($B338,'R7'!$G$64:$I$69,3,FALSE)))</f>
        <v>2</v>
      </c>
      <c r="K338" s="80">
        <f>IF(ISERROR(VLOOKUP($B338,'R8'!$G$64:$I$69,3,FALSE)),IF(VLOOKUP($B338,'R8'!$H$64:$K$69,4,FALSE)="","",VLOOKUP($B338,'R8'!$H$64:$K$69,4,FALSE)),IF(VLOOKUP($B338,'R8'!$G$64:$I$69,3,FALSE)="","",VLOOKUP($B338,'R8'!$G$64:$I$69,3,FALSE)))</f>
        <v>1</v>
      </c>
      <c r="L338" s="80">
        <f>IF(ISERROR(VLOOKUP($B338,'R9'!$G$64:$I$69,3,FALSE)),IF(VLOOKUP($B338,'R9'!$H$64:$K$69,4,FALSE)="","",VLOOKUP($B338,'R9'!$H$64:$K$69,4,FALSE)),IF(VLOOKUP($B338,'R9'!$G$64:$I$69,3,FALSE)="","",VLOOKUP($B338,'R9'!$G$64:$I$69,3,FALSE)))</f>
        <v>1</v>
      </c>
      <c r="M338" s="80">
        <f>IF(ISERROR(VLOOKUP($B338,'R10'!$G$64:$I$69,3,FALSE)),IF(VLOOKUP($B338,'R10'!$H$64:$K$69,4,FALSE)="","",VLOOKUP($B338,'R10'!$H$64:$K$69,4,FALSE)),IF(VLOOKUP($B338,'R10'!$G$64:$I$69,3,FALSE)="","",VLOOKUP($B338,'R10'!$G$64:$I$69,3,FALSE)))</f>
        <v>3.5</v>
      </c>
      <c r="O338" s="80">
        <f>IF(C338="","",IF(C338&gt;C341,1,IF(C338=C341,0.5,0)))</f>
        <v>1</v>
      </c>
      <c r="P338" s="80">
        <f>IF(D338="","",IF(D338&gt;D342,1,IF(D338=D342,0.5,0)))</f>
        <v>0</v>
      </c>
      <c r="Q338" s="80">
        <f>IF(E338="","",IF(E338&gt;E343,1,IF(E338=E343,0.5,0)))</f>
        <v>0</v>
      </c>
      <c r="R338" s="80">
        <f>IF(F338="","",IF(F338&gt;F344,1,IF(F338=F344,0.5,0)))</f>
        <v>0</v>
      </c>
      <c r="S338" s="80">
        <f>IF(G338="","",IF(G338&gt;G334,1,IF(G338=G334,0.5,0)))</f>
        <v>0.5</v>
      </c>
      <c r="T338" s="80">
        <f>IF(H338="","",IF(H338&gt;H335,1,IF(H338=H335,0.5,0)))</f>
        <v>1</v>
      </c>
      <c r="U338" s="80">
        <f>IF(I338="","",IF(I338&gt;I336,1,IF(I338=I336,0.5,0)))</f>
        <v>0</v>
      </c>
      <c r="V338" s="80">
        <f>IF(J338="","",IF(J338&gt;J337,1,IF(J338=J337,0.5,0)))</f>
        <v>0.5</v>
      </c>
      <c r="W338" s="80">
        <f>IF(K338="","",IF(K338&gt;K345,1,IF(K338=K345,0.5,0)))</f>
        <v>0</v>
      </c>
      <c r="X338" s="80">
        <f>IF(L338="","",IF(L338&gt;L339,1,IF(L338=L339,0.5,0)))</f>
        <v>0</v>
      </c>
      <c r="Y338" s="80">
        <f>IF(M338="","",IF(M338&gt;M340,1,IF(M338=M340,0.5,0)))</f>
        <v>1</v>
      </c>
    </row>
    <row r="339" spans="1:25" ht="15" customHeight="1" x14ac:dyDescent="0.3">
      <c r="A339" s="1">
        <v>6</v>
      </c>
      <c r="B339" s="83" t="s">
        <v>402</v>
      </c>
      <c r="C339" s="80">
        <f>IF(ISERROR(VLOOKUP($B339,'R11'!$G$64:$I$69,3,FALSE)),IF(VLOOKUP($B339,'R11'!$H$64:$K$69,4,FALSE)="","",VLOOKUP($B339,'R11'!$H$64:$K$69,4,FALSE)),IF(VLOOKUP($B339,'R11'!$G$64:$I$69,3,FALSE)="","",VLOOKUP($B339,'R11'!$G$64:$I$69,3,FALSE)))</f>
        <v>3.5</v>
      </c>
      <c r="D339" s="80">
        <f>IF(ISERROR(VLOOKUP($B339,'R1'!$G$64:$I$69,3,FALSE)),IF(VLOOKUP($B339,'R1'!$H$64:$K$69,4,FALSE)="","",VLOOKUP($B339,'R1'!$H$64:$K$69,4,FALSE)),IF(VLOOKUP($B339,'R1'!$G$64:$I$69,3,FALSE)="","",VLOOKUP($B339,'R1'!$G$64:$I$69,3,FALSE)))</f>
        <v>3</v>
      </c>
      <c r="E339" s="80">
        <f>IF(ISERROR(VLOOKUP($B339,'R2'!$G$64:$I$69,3,FALSE)),IF(VLOOKUP($B339,'R2'!$H$64:$K$69,4,FALSE)="","",VLOOKUP($B339,'R2'!$H$64:$K$69,4,FALSE)),IF(VLOOKUP($B339,'R2'!$G$64:$I$69,3,FALSE)="","",VLOOKUP($B339,'R2'!$G$64:$I$69,3,FALSE)))</f>
        <v>2.5</v>
      </c>
      <c r="F339" s="80">
        <f>IF(ISERROR(VLOOKUP($B339,'R3'!$G$64:$I$69,3,FALSE)),IF(VLOOKUP($B339,'R3'!$H$64:$K$69,4,FALSE)="","",VLOOKUP($B339,'R3'!$H$64:$K$69,4,FALSE)),IF(VLOOKUP($B339,'R3'!$G$64:$I$69,3,FALSE)="","",VLOOKUP($B339,'R3'!$G$64:$I$69,3,FALSE)))</f>
        <v>1.5</v>
      </c>
      <c r="G339" s="80">
        <f>IF(ISERROR(VLOOKUP($B339,'R4'!$G$64:$I$69,3,FALSE)),IF(VLOOKUP($B339,'R4'!$H$64:$K$69,4,FALSE)="","",VLOOKUP($B339,'R4'!$H$64:$K$69,4,FALSE)),IF(VLOOKUP($B339,'R4'!$G$64:$I$69,3,FALSE)="","",VLOOKUP($B339,'R4'!$G$64:$I$69,3,FALSE)))</f>
        <v>1</v>
      </c>
      <c r="H339" s="80">
        <f>IF(ISERROR(VLOOKUP($B339,'R5'!$G$64:$I$69,3,FALSE)),IF(VLOOKUP($B339,'R5'!$H$64:$K$69,4,FALSE)="","",VLOOKUP($B339,'R5'!$H$64:$K$69,4,FALSE)),IF(VLOOKUP($B339,'R5'!$G$64:$I$69,3,FALSE)="","",VLOOKUP($B339,'R5'!$G$64:$I$69,3,FALSE)))</f>
        <v>1.5</v>
      </c>
      <c r="I339" s="80">
        <f>IF(ISERROR(VLOOKUP($B339,'R6'!$G$64:$I$69,3,FALSE)),IF(VLOOKUP($B339,'R6'!$H$64:$K$69,4,FALSE)="","",VLOOKUP($B339,'R6'!$H$64:$K$69,4,FALSE)),IF(VLOOKUP($B339,'R6'!$G$64:$I$69,3,FALSE)="","",VLOOKUP($B339,'R6'!$G$64:$I$69,3,FALSE)))</f>
        <v>2.5</v>
      </c>
      <c r="J339" s="80">
        <f>IF(ISERROR(VLOOKUP($B339,'R7'!$G$64:$I$69,3,FALSE)),IF(VLOOKUP($B339,'R7'!$H$64:$K$69,4,FALSE)="","",VLOOKUP($B339,'R7'!$H$64:$K$69,4,FALSE)),IF(VLOOKUP($B339,'R7'!$G$64:$I$69,3,FALSE)="","",VLOOKUP($B339,'R7'!$G$64:$I$69,3,FALSE)))</f>
        <v>2</v>
      </c>
      <c r="K339" s="80">
        <f>IF(ISERROR(VLOOKUP($B339,'R8'!$G$64:$I$69,3,FALSE)),IF(VLOOKUP($B339,'R8'!$H$64:$K$69,4,FALSE)="","",VLOOKUP($B339,'R8'!$H$64:$K$69,4,FALSE)),IF(VLOOKUP($B339,'R8'!$G$64:$I$69,3,FALSE)="","",VLOOKUP($B339,'R8'!$G$64:$I$69,3,FALSE)))</f>
        <v>2</v>
      </c>
      <c r="L339" s="80">
        <f>IF(ISERROR(VLOOKUP($B339,'R9'!$G$64:$I$69,3,FALSE)),IF(VLOOKUP($B339,'R9'!$H$64:$K$69,4,FALSE)="","",VLOOKUP($B339,'R9'!$H$64:$K$69,4,FALSE)),IF(VLOOKUP($B339,'R9'!$G$64:$I$69,3,FALSE)="","",VLOOKUP($B339,'R9'!$G$64:$I$69,3,FALSE)))</f>
        <v>3</v>
      </c>
      <c r="M339" s="80">
        <f>IF(ISERROR(VLOOKUP($B339,'R10'!$G$64:$I$69,3,FALSE)),IF(VLOOKUP($B339,'R10'!$H$64:$K$69,4,FALSE)="","",VLOOKUP($B339,'R10'!$H$64:$K$69,4,FALSE)),IF(VLOOKUP($B339,'R10'!$G$64:$I$69,3,FALSE)="","",VLOOKUP($B339,'R10'!$G$64:$I$69,3,FALSE)))</f>
        <v>1</v>
      </c>
      <c r="O339" s="80">
        <f>IF(C339="","",IF(C339&gt;C340,1,IF(C339=C340,0.5,0)))</f>
        <v>1</v>
      </c>
      <c r="P339" s="80">
        <f>IF(D339="","",IF(D339&gt;D341,1,IF(D339=D341,0.5,0)))</f>
        <v>1</v>
      </c>
      <c r="Q339" s="80">
        <f>IF(E339="","",IF(E339&gt;E342,1,IF(E339=E342,0.5,0)))</f>
        <v>1</v>
      </c>
      <c r="R339" s="80">
        <f>IF(F339="","",IF(F339&gt;F343,1,IF(F339=F343,0.5,0)))</f>
        <v>0</v>
      </c>
      <c r="S339" s="80">
        <f>IF(G339="","",IF(G339&gt;G344,1,IF(G339=G344,0.5,0)))</f>
        <v>0</v>
      </c>
      <c r="T339" s="80">
        <f>IF(H339="","",IF(H339&gt;H334,1,IF(H339=H334,0.5,0)))</f>
        <v>0</v>
      </c>
      <c r="U339" s="80">
        <f>IF(I339="","",IF(I339&gt;I335,1,IF(I339=I335,0.5,0)))</f>
        <v>1</v>
      </c>
      <c r="V339" s="80">
        <f>IF(J339="","",IF(J339&gt;J336,1,IF(J339=J336,0.5,0)))</f>
        <v>0.5</v>
      </c>
      <c r="W339" s="80">
        <f>IF(K339="","",IF(K339&gt;K337,1,IF(K339=K337,0.5,0)))</f>
        <v>0.5</v>
      </c>
      <c r="X339" s="80">
        <f>IF(L339="","",IF(L339&gt;L338,1,IF(L339=L338,0.5,0)))</f>
        <v>1</v>
      </c>
      <c r="Y339" s="80">
        <f>IF(M339="","",IF(M339&gt;M345,1,IF(M339=M345,0.5,0)))</f>
        <v>0</v>
      </c>
    </row>
    <row r="340" spans="1:25" ht="15" customHeight="1" x14ac:dyDescent="0.3">
      <c r="A340" s="1">
        <v>7</v>
      </c>
      <c r="B340" s="83" t="s">
        <v>403</v>
      </c>
      <c r="C340" s="80">
        <f>IF(ISERROR(VLOOKUP($B340,'R11'!$G$64:$I$69,3,FALSE)),IF(VLOOKUP($B340,'R11'!$H$64:$K$69,4,FALSE)="","",VLOOKUP($B340,'R11'!$H$64:$K$69,4,FALSE)),IF(VLOOKUP($B340,'R11'!$G$64:$I$69,3,FALSE)="","",VLOOKUP($B340,'R11'!$G$64:$I$69,3,FALSE)))</f>
        <v>0.5</v>
      </c>
      <c r="D340" s="80">
        <f>IF(ISERROR(VLOOKUP($B340,'R1'!$G$64:$I$69,3,FALSE)),IF(VLOOKUP($B340,'R1'!$H$64:$K$69,4,FALSE)="","",VLOOKUP($B340,'R1'!$H$64:$K$69,4,FALSE)),IF(VLOOKUP($B340,'R1'!$G$64:$I$69,3,FALSE)="","",VLOOKUP($B340,'R1'!$G$64:$I$69,3,FALSE)))</f>
        <v>1.5</v>
      </c>
      <c r="E340" s="80">
        <f>IF(ISERROR(VLOOKUP($B340,'R2'!$G$64:$I$69,3,FALSE)),IF(VLOOKUP($B340,'R2'!$H$64:$K$69,4,FALSE)="","",VLOOKUP($B340,'R2'!$H$64:$K$69,4,FALSE)),IF(VLOOKUP($B340,'R2'!$G$64:$I$69,3,FALSE)="","",VLOOKUP($B340,'R2'!$G$64:$I$69,3,FALSE)))</f>
        <v>2</v>
      </c>
      <c r="F340" s="80">
        <f>IF(ISERROR(VLOOKUP($B340,'R3'!$G$64:$I$69,3,FALSE)),IF(VLOOKUP($B340,'R3'!$H$64:$K$69,4,FALSE)="","",VLOOKUP($B340,'R3'!$H$64:$K$69,4,FALSE)),IF(VLOOKUP($B340,'R3'!$G$64:$I$69,3,FALSE)="","",VLOOKUP($B340,'R3'!$G$64:$I$69,3,FALSE)))</f>
        <v>2</v>
      </c>
      <c r="G340" s="80">
        <f>IF(ISERROR(VLOOKUP($B340,'R4'!$G$64:$I$69,3,FALSE)),IF(VLOOKUP($B340,'R4'!$H$64:$K$69,4,FALSE)="","",VLOOKUP($B340,'R4'!$H$64:$K$69,4,FALSE)),IF(VLOOKUP($B340,'R4'!$G$64:$I$69,3,FALSE)="","",VLOOKUP($B340,'R4'!$G$64:$I$69,3,FALSE)))</f>
        <v>2</v>
      </c>
      <c r="H340" s="80">
        <f>IF(ISERROR(VLOOKUP($B340,'R5'!$G$64:$I$69,3,FALSE)),IF(VLOOKUP($B340,'R5'!$H$64:$K$69,4,FALSE)="","",VLOOKUP($B340,'R5'!$H$64:$K$69,4,FALSE)),IF(VLOOKUP($B340,'R5'!$G$64:$I$69,3,FALSE)="","",VLOOKUP($B340,'R5'!$G$64:$I$69,3,FALSE)))</f>
        <v>1</v>
      </c>
      <c r="I340" s="80">
        <f>IF(ISERROR(VLOOKUP($B340,'R6'!$G$64:$I$69,3,FALSE)),IF(VLOOKUP($B340,'R6'!$H$64:$K$69,4,FALSE)="","",VLOOKUP($B340,'R6'!$H$64:$K$69,4,FALSE)),IF(VLOOKUP($B340,'R6'!$G$64:$I$69,3,FALSE)="","",VLOOKUP($B340,'R6'!$G$64:$I$69,3,FALSE)))</f>
        <v>1</v>
      </c>
      <c r="J340" s="80">
        <f>IF(ISERROR(VLOOKUP($B340,'R7'!$G$64:$I$69,3,FALSE)),IF(VLOOKUP($B340,'R7'!$H$64:$K$69,4,FALSE)="","",VLOOKUP($B340,'R7'!$H$64:$K$69,4,FALSE)),IF(VLOOKUP($B340,'R7'!$G$64:$I$69,3,FALSE)="","",VLOOKUP($B340,'R7'!$G$64:$I$69,3,FALSE)))</f>
        <v>3</v>
      </c>
      <c r="K340" s="80">
        <f>IF(ISERROR(VLOOKUP($B340,'R8'!$G$64:$I$69,3,FALSE)),IF(VLOOKUP($B340,'R8'!$H$64:$K$69,4,FALSE)="","",VLOOKUP($B340,'R8'!$H$64:$K$69,4,FALSE)),IF(VLOOKUP($B340,'R8'!$G$64:$I$69,3,FALSE)="","",VLOOKUP($B340,'R8'!$G$64:$I$69,3,FALSE)))</f>
        <v>1.5</v>
      </c>
      <c r="L340" s="80">
        <f>IF(ISERROR(VLOOKUP($B340,'R9'!$G$64:$I$69,3,FALSE)),IF(VLOOKUP($B340,'R9'!$H$64:$K$69,4,FALSE)="","",VLOOKUP($B340,'R9'!$H$64:$K$69,4,FALSE)),IF(VLOOKUP($B340,'R9'!$G$64:$I$69,3,FALSE)="","",VLOOKUP($B340,'R9'!$G$64:$I$69,3,FALSE)))</f>
        <v>1</v>
      </c>
      <c r="M340" s="80">
        <f>IF(ISERROR(VLOOKUP($B340,'R10'!$G$64:$I$69,3,FALSE)),IF(VLOOKUP($B340,'R10'!$H$64:$K$69,4,FALSE)="","",VLOOKUP($B340,'R10'!$H$64:$K$69,4,FALSE)),IF(VLOOKUP($B340,'R10'!$G$64:$I$69,3,FALSE)="","",VLOOKUP($B340,'R10'!$G$64:$I$69,3,FALSE)))</f>
        <v>0.5</v>
      </c>
      <c r="O340" s="80">
        <f>IF(C340="","",IF(C340&gt;C339,1,IF(C340=C339,0.5,0)))</f>
        <v>0</v>
      </c>
      <c r="P340" s="80">
        <f>IF(D340="","",IF(D340&gt;D345,1,IF(D340=D345,0.5,0)))</f>
        <v>0</v>
      </c>
      <c r="Q340" s="80">
        <f>IF(E340="","",IF(E340&gt;E341,1,IF(E340=E341,0.5,0)))</f>
        <v>0.5</v>
      </c>
      <c r="R340" s="80">
        <f>IF(F340="","",IF(F340&gt;F342,1,IF(F340=F342,0.5,0)))</f>
        <v>0.5</v>
      </c>
      <c r="S340" s="80">
        <f>IF(G340="","",IF(G340&gt;G343,1,IF(G340=G343,0.5,0)))</f>
        <v>0.5</v>
      </c>
      <c r="T340" s="80">
        <f>IF(H340="","",IF(H340&gt;H344,1,IF(H340=H344,0.5,0)))</f>
        <v>0</v>
      </c>
      <c r="U340" s="80">
        <f>IF(I340="","",IF(I340&gt;I334,1,IF(I340=I334,0.5,0)))</f>
        <v>0</v>
      </c>
      <c r="V340" s="80">
        <f>IF(J340="","",IF(J340&gt;J335,1,IF(J340=J335,0.5,0)))</f>
        <v>1</v>
      </c>
      <c r="W340" s="80">
        <f>IF(K340="","",IF(K340&gt;K336,1,IF(K340=K336,0.5,0)))</f>
        <v>0</v>
      </c>
      <c r="X340" s="80">
        <f>IF(L340="","",IF(L340&gt;L337,1,IF(L340=L337,0.5,0)))</f>
        <v>0</v>
      </c>
      <c r="Y340" s="80">
        <f>IF(M340="","",IF(M340&gt;M338,1,IF(M340=M338,0.5,0)))</f>
        <v>0</v>
      </c>
    </row>
    <row r="341" spans="1:25" ht="15" customHeight="1" x14ac:dyDescent="0.3">
      <c r="A341" s="1">
        <v>8</v>
      </c>
      <c r="B341" s="83" t="s">
        <v>404</v>
      </c>
      <c r="C341" s="80">
        <f>IF(ISERROR(VLOOKUP($B341,'R11'!$G$64:$I$69,3,FALSE)),IF(VLOOKUP($B341,'R11'!$H$64:$K$69,4,FALSE)="","",VLOOKUP($B341,'R11'!$H$64:$K$69,4,FALSE)),IF(VLOOKUP($B341,'R11'!$G$64:$I$69,3,FALSE)="","",VLOOKUP($B341,'R11'!$G$64:$I$69,3,FALSE)))</f>
        <v>1</v>
      </c>
      <c r="D341" s="80">
        <f>IF(ISERROR(VLOOKUP($B341,'R1'!$G$64:$I$69,3,FALSE)),IF(VLOOKUP($B341,'R1'!$H$64:$K$69,4,FALSE)="","",VLOOKUP($B341,'R1'!$H$64:$K$69,4,FALSE)),IF(VLOOKUP($B341,'R1'!$G$64:$I$69,3,FALSE)="","",VLOOKUP($B341,'R1'!$G$64:$I$69,3,FALSE)))</f>
        <v>1</v>
      </c>
      <c r="E341" s="80">
        <f>IF(ISERROR(VLOOKUP($B341,'R2'!$G$64:$I$69,3,FALSE)),IF(VLOOKUP($B341,'R2'!$H$64:$K$69,4,FALSE)="","",VLOOKUP($B341,'R2'!$H$64:$K$69,4,FALSE)),IF(VLOOKUP($B341,'R2'!$G$64:$I$69,3,FALSE)="","",VLOOKUP($B341,'R2'!$G$64:$I$69,3,FALSE)))</f>
        <v>2</v>
      </c>
      <c r="F341" s="80">
        <f>IF(ISERROR(VLOOKUP($B341,'R3'!$G$64:$I$69,3,FALSE)),IF(VLOOKUP($B341,'R3'!$H$64:$K$69,4,FALSE)="","",VLOOKUP($B341,'R3'!$H$64:$K$69,4,FALSE)),IF(VLOOKUP($B341,'R3'!$G$64:$I$69,3,FALSE)="","",VLOOKUP($B341,'R3'!$G$64:$I$69,3,FALSE)))</f>
        <v>1</v>
      </c>
      <c r="G341" s="80">
        <f>IF(ISERROR(VLOOKUP($B341,'R4'!$G$64:$I$69,3,FALSE)),IF(VLOOKUP($B341,'R4'!$H$64:$K$69,4,FALSE)="","",VLOOKUP($B341,'R4'!$H$64:$K$69,4,FALSE)),IF(VLOOKUP($B341,'R4'!$G$64:$I$69,3,FALSE)="","",VLOOKUP($B341,'R4'!$G$64:$I$69,3,FALSE)))</f>
        <v>0</v>
      </c>
      <c r="H341" s="80">
        <f>IF(ISERROR(VLOOKUP($B341,'R5'!$G$64:$I$69,3,FALSE)),IF(VLOOKUP($B341,'R5'!$H$64:$K$69,4,FALSE)="","",VLOOKUP($B341,'R5'!$H$64:$K$69,4,FALSE)),IF(VLOOKUP($B341,'R5'!$G$64:$I$69,3,FALSE)="","",VLOOKUP($B341,'R5'!$G$64:$I$69,3,FALSE)))</f>
        <v>1.5</v>
      </c>
      <c r="I341" s="80">
        <f>IF(ISERROR(VLOOKUP($B341,'R6'!$G$64:$I$69,3,FALSE)),IF(VLOOKUP($B341,'R6'!$H$64:$K$69,4,FALSE)="","",VLOOKUP($B341,'R6'!$H$64:$K$69,4,FALSE)),IF(VLOOKUP($B341,'R6'!$G$64:$I$69,3,FALSE)="","",VLOOKUP($B341,'R6'!$G$64:$I$69,3,FALSE)))</f>
        <v>2</v>
      </c>
      <c r="J341" s="80">
        <f>IF(ISERROR(VLOOKUP($B341,'R7'!$G$64:$I$69,3,FALSE)),IF(VLOOKUP($B341,'R7'!$H$64:$K$69,4,FALSE)="","",VLOOKUP($B341,'R7'!$H$64:$K$69,4,FALSE)),IF(VLOOKUP($B341,'R7'!$G$64:$I$69,3,FALSE)="","",VLOOKUP($B341,'R7'!$G$64:$I$69,3,FALSE)))</f>
        <v>0</v>
      </c>
      <c r="K341" s="80">
        <f>IF(ISERROR(VLOOKUP($B341,'R8'!$G$64:$I$69,3,FALSE)),IF(VLOOKUP($B341,'R8'!$H$64:$K$69,4,FALSE)="","",VLOOKUP($B341,'R8'!$H$64:$K$69,4,FALSE)),IF(VLOOKUP($B341,'R8'!$G$64:$I$69,3,FALSE)="","",VLOOKUP($B341,'R8'!$G$64:$I$69,3,FALSE)))</f>
        <v>1.5</v>
      </c>
      <c r="L341" s="80">
        <f>IF(ISERROR(VLOOKUP($B341,'R9'!$G$64:$I$69,3,FALSE)),IF(VLOOKUP($B341,'R9'!$H$64:$K$69,4,FALSE)="","",VLOOKUP($B341,'R9'!$H$64:$K$69,4,FALSE)),IF(VLOOKUP($B341,'R9'!$G$64:$I$69,3,FALSE)="","",VLOOKUP($B341,'R9'!$G$64:$I$69,3,FALSE)))</f>
        <v>0</v>
      </c>
      <c r="M341" s="80">
        <f>IF(ISERROR(VLOOKUP($B341,'R10'!$G$64:$I$69,3,FALSE)),IF(VLOOKUP($B341,'R10'!$H$64:$K$69,4,FALSE)="","",VLOOKUP($B341,'R10'!$H$64:$K$69,4,FALSE)),IF(VLOOKUP($B341,'R10'!$G$64:$I$69,3,FALSE)="","",VLOOKUP($B341,'R10'!$G$64:$I$69,3,FALSE)))</f>
        <v>0</v>
      </c>
      <c r="O341" s="80">
        <f>IF(C341="","",IF(C341&gt;C338,1,IF(C341=C338,0.5,0)))</f>
        <v>0</v>
      </c>
      <c r="P341" s="80">
        <f>IF(D341="","",IF(D341&gt;D339,1,IF(D341=D339,0.5,0)))</f>
        <v>0</v>
      </c>
      <c r="Q341" s="80">
        <f>IF(E341="","",IF(E341&gt;E340,1,IF(E341=E340,0.5,0)))</f>
        <v>0.5</v>
      </c>
      <c r="R341" s="80">
        <f>IF(F341="","",IF(F341&gt;F345,1,IF(F341=F345,0.5,0)))</f>
        <v>0</v>
      </c>
      <c r="S341" s="80">
        <f>IF(G341="","",IF(G341&gt;G342,1,IF(G341=G342,0.5,0)))</f>
        <v>0</v>
      </c>
      <c r="T341" s="80">
        <f>IF(H341="","",IF(H341&gt;H343,1,IF(H341=H343,0.5,0)))</f>
        <v>0</v>
      </c>
      <c r="U341" s="80">
        <f>IF(I341="","",IF(I341&gt;I344,1,IF(I341=I344,0.5,0)))</f>
        <v>0.5</v>
      </c>
      <c r="V341" s="80">
        <f>IF(J341="","",IF(J341&gt;J334,1,IF(J341=J334,0.5,0)))</f>
        <v>0</v>
      </c>
      <c r="W341" s="80">
        <f>IF(K341="","",IF(K341&gt;K335,1,IF(K341=K335,0.5,0)))</f>
        <v>0</v>
      </c>
      <c r="X341" s="80">
        <f>IF(L341="","",IF(L341&gt;L336,1,IF(L341=L336,0.5,0)))</f>
        <v>0</v>
      </c>
      <c r="Y341" s="80">
        <f>IF(M341="","",IF(M341&gt;M337,1,IF(M341=M337,0.5,0)))</f>
        <v>0</v>
      </c>
    </row>
    <row r="342" spans="1:25" ht="15" customHeight="1" x14ac:dyDescent="0.3">
      <c r="A342" s="1">
        <v>9</v>
      </c>
      <c r="B342" s="83" t="s">
        <v>405</v>
      </c>
      <c r="C342" s="80">
        <f>IF(ISERROR(VLOOKUP($B342,'R11'!$G$64:$I$69,3,FALSE)),IF(VLOOKUP($B342,'R11'!$H$64:$K$69,4,FALSE)="","",VLOOKUP($B342,'R11'!$H$64:$K$69,4,FALSE)),IF(VLOOKUP($B342,'R11'!$G$64:$I$69,3,FALSE)="","",VLOOKUP($B342,'R11'!$G$64:$I$69,3,FALSE)))</f>
        <v>2</v>
      </c>
      <c r="D342" s="80">
        <f>IF(ISERROR(VLOOKUP($B342,'R1'!$G$64:$I$69,3,FALSE)),IF(VLOOKUP($B342,'R1'!$H$64:$K$69,4,FALSE)="","",VLOOKUP($B342,'R1'!$H$64:$K$69,4,FALSE)),IF(VLOOKUP($B342,'R1'!$G$64:$I$69,3,FALSE)="","",VLOOKUP($B342,'R1'!$G$64:$I$69,3,FALSE)))</f>
        <v>3</v>
      </c>
      <c r="E342" s="80">
        <f>IF(ISERROR(VLOOKUP($B342,'R2'!$G$64:$I$69,3,FALSE)),IF(VLOOKUP($B342,'R2'!$H$64:$K$69,4,FALSE)="","",VLOOKUP($B342,'R2'!$H$64:$K$69,4,FALSE)),IF(VLOOKUP($B342,'R2'!$G$64:$I$69,3,FALSE)="","",VLOOKUP($B342,'R2'!$G$64:$I$69,3,FALSE)))</f>
        <v>1.5</v>
      </c>
      <c r="F342" s="80">
        <f>IF(ISERROR(VLOOKUP($B342,'R3'!$G$64:$I$69,3,FALSE)),IF(VLOOKUP($B342,'R3'!$H$64:$K$69,4,FALSE)="","",VLOOKUP($B342,'R3'!$H$64:$K$69,4,FALSE)),IF(VLOOKUP($B342,'R3'!$G$64:$I$69,3,FALSE)="","",VLOOKUP($B342,'R3'!$G$64:$I$69,3,FALSE)))</f>
        <v>2</v>
      </c>
      <c r="G342" s="80">
        <f>IF(ISERROR(VLOOKUP($B342,'R4'!$G$64:$I$69,3,FALSE)),IF(VLOOKUP($B342,'R4'!$H$64:$K$69,4,FALSE)="","",VLOOKUP($B342,'R4'!$H$64:$K$69,4,FALSE)),IF(VLOOKUP($B342,'R4'!$G$64:$I$69,3,FALSE)="","",VLOOKUP($B342,'R4'!$G$64:$I$69,3,FALSE)))</f>
        <v>4</v>
      </c>
      <c r="H342" s="80">
        <f>IF(ISERROR(VLOOKUP($B342,'R5'!$G$64:$I$69,3,FALSE)),IF(VLOOKUP($B342,'R5'!$H$64:$K$69,4,FALSE)="","",VLOOKUP($B342,'R5'!$H$64:$K$69,4,FALSE)),IF(VLOOKUP($B342,'R5'!$G$64:$I$69,3,FALSE)="","",VLOOKUP($B342,'R5'!$G$64:$I$69,3,FALSE)))</f>
        <v>1</v>
      </c>
      <c r="I342" s="80">
        <f>IF(ISERROR(VLOOKUP($B342,'R6'!$G$64:$I$69,3,FALSE)),IF(VLOOKUP($B342,'R6'!$H$64:$K$69,4,FALSE)="","",VLOOKUP($B342,'R6'!$H$64:$K$69,4,FALSE)),IF(VLOOKUP($B342,'R6'!$G$64:$I$69,3,FALSE)="","",VLOOKUP($B342,'R6'!$G$64:$I$69,3,FALSE)))</f>
        <v>2.5</v>
      </c>
      <c r="J342" s="80">
        <f>IF(ISERROR(VLOOKUP($B342,'R7'!$G$64:$I$69,3,FALSE)),IF(VLOOKUP($B342,'R7'!$H$64:$K$69,4,FALSE)="","",VLOOKUP($B342,'R7'!$H$64:$K$69,4,FALSE)),IF(VLOOKUP($B342,'R7'!$G$64:$I$69,3,FALSE)="","",VLOOKUP($B342,'R7'!$G$64:$I$69,3,FALSE)))</f>
        <v>0.5</v>
      </c>
      <c r="K342" s="80">
        <f>IF(ISERROR(VLOOKUP($B342,'R8'!$G$64:$I$69,3,FALSE)),IF(VLOOKUP($B342,'R8'!$H$64:$K$69,4,FALSE)="","",VLOOKUP($B342,'R8'!$H$64:$K$69,4,FALSE)),IF(VLOOKUP($B342,'R8'!$G$64:$I$69,3,FALSE)="","",VLOOKUP($B342,'R8'!$G$64:$I$69,3,FALSE)))</f>
        <v>2.5</v>
      </c>
      <c r="L342" s="80">
        <f>IF(ISERROR(VLOOKUP($B342,'R9'!$G$64:$I$69,3,FALSE)),IF(VLOOKUP($B342,'R9'!$H$64:$K$69,4,FALSE)="","",VLOOKUP($B342,'R9'!$H$64:$K$69,4,FALSE)),IF(VLOOKUP($B342,'R9'!$G$64:$I$69,3,FALSE)="","",VLOOKUP($B342,'R9'!$G$64:$I$69,3,FALSE)))</f>
        <v>3.5</v>
      </c>
      <c r="M342" s="80">
        <f>IF(ISERROR(VLOOKUP($B342,'R10'!$G$64:$I$69,3,FALSE)),IF(VLOOKUP($B342,'R10'!$H$64:$K$69,4,FALSE)="","",VLOOKUP($B342,'R10'!$H$64:$K$69,4,FALSE)),IF(VLOOKUP($B342,'R10'!$G$64:$I$69,3,FALSE)="","",VLOOKUP($B342,'R10'!$G$64:$I$69,3,FALSE)))</f>
        <v>2</v>
      </c>
      <c r="O342" s="80">
        <f>IF(C342="","",IF(C342&gt;C337,1,IF(C342=C337,0.5,0)))</f>
        <v>0.5</v>
      </c>
      <c r="P342" s="80">
        <f>IF(D342="","",IF(D342&gt;D338,1,IF(D342=D338,0.5,0)))</f>
        <v>1</v>
      </c>
      <c r="Q342" s="80">
        <f>IF(E342="","",IF(E342&gt;E339,1,IF(E342=E339,0.5,0)))</f>
        <v>0</v>
      </c>
      <c r="R342" s="80">
        <f>IF(F342="","",IF(F342&gt;F340,1,IF(F342=F340,0.5,0)))</f>
        <v>0.5</v>
      </c>
      <c r="S342" s="80">
        <f>IF(G342="","",IF(G342&gt;G341,1,IF(G342=G341,0.5,0)))</f>
        <v>1</v>
      </c>
      <c r="T342" s="80">
        <f>IF(H342="","",IF(H342&gt;H345,1,IF(H342=H345,0.5,0)))</f>
        <v>0</v>
      </c>
      <c r="U342" s="80">
        <f>IF(I342="","",IF(I342&gt;I343,1,IF(I342=I343,0.5,0)))</f>
        <v>1</v>
      </c>
      <c r="V342" s="80">
        <f>IF(J342="","",IF(J342&gt;J344,1,IF(J342=J344,0.5,0)))</f>
        <v>0</v>
      </c>
      <c r="W342" s="80">
        <f>IF(K342="","",IF(K342&gt;K334,1,IF(K342=K334,0.5,0)))</f>
        <v>1</v>
      </c>
      <c r="X342" s="80">
        <f>IF(L342="","",IF(L342&gt;L335,1,IF(L342=L335,0.5,0)))</f>
        <v>1</v>
      </c>
      <c r="Y342" s="80">
        <f>IF(M342="","",IF(M342&gt;M336,1,IF(M342=M336,0.5,0)))</f>
        <v>0.5</v>
      </c>
    </row>
    <row r="343" spans="1:25" ht="15" customHeight="1" x14ac:dyDescent="0.3">
      <c r="A343" s="1">
        <v>10</v>
      </c>
      <c r="B343" s="83" t="s">
        <v>406</v>
      </c>
      <c r="C343" s="80">
        <f>IF(ISERROR(VLOOKUP($B343,'R11'!$G$64:$I$69,3,FALSE)),IF(VLOOKUP($B343,'R11'!$H$64:$K$69,4,FALSE)="","",VLOOKUP($B343,'R11'!$H$64:$K$69,4,FALSE)),IF(VLOOKUP($B343,'R11'!$G$64:$I$69,3,FALSE)="","",VLOOKUP($B343,'R11'!$G$64:$I$69,3,FALSE)))</f>
        <v>0</v>
      </c>
      <c r="D343" s="80">
        <f>IF(ISERROR(VLOOKUP($B343,'R1'!$G$64:$I$69,3,FALSE)),IF(VLOOKUP($B343,'R1'!$H$64:$K$69,4,FALSE)="","",VLOOKUP($B343,'R1'!$H$64:$K$69,4,FALSE)),IF(VLOOKUP($B343,'R1'!$G$64:$I$69,3,FALSE)="","",VLOOKUP($B343,'R1'!$G$64:$I$69,3,FALSE)))</f>
        <v>2.5</v>
      </c>
      <c r="E343" s="80">
        <f>IF(ISERROR(VLOOKUP($B343,'R2'!$G$64:$I$69,3,FALSE)),IF(VLOOKUP($B343,'R2'!$H$64:$K$69,4,FALSE)="","",VLOOKUP($B343,'R2'!$H$64:$K$69,4,FALSE)),IF(VLOOKUP($B343,'R2'!$G$64:$I$69,3,FALSE)="","",VLOOKUP($B343,'R2'!$G$64:$I$69,3,FALSE)))</f>
        <v>2.5</v>
      </c>
      <c r="F343" s="80">
        <f>IF(ISERROR(VLOOKUP($B343,'R3'!$G$64:$I$69,3,FALSE)),IF(VLOOKUP($B343,'R3'!$H$64:$K$69,4,FALSE)="","",VLOOKUP($B343,'R3'!$H$64:$K$69,4,FALSE)),IF(VLOOKUP($B343,'R3'!$G$64:$I$69,3,FALSE)="","",VLOOKUP($B343,'R3'!$G$64:$I$69,3,FALSE)))</f>
        <v>2.5</v>
      </c>
      <c r="G343" s="80">
        <f>IF(ISERROR(VLOOKUP($B343,'R4'!$G$64:$I$69,3,FALSE)),IF(VLOOKUP($B343,'R4'!$H$64:$K$69,4,FALSE)="","",VLOOKUP($B343,'R4'!$H$64:$K$69,4,FALSE)),IF(VLOOKUP($B343,'R4'!$G$64:$I$69,3,FALSE)="","",VLOOKUP($B343,'R4'!$G$64:$I$69,3,FALSE)))</f>
        <v>2</v>
      </c>
      <c r="H343" s="80">
        <f>IF(ISERROR(VLOOKUP($B343,'R5'!$G$64:$I$69,3,FALSE)),IF(VLOOKUP($B343,'R5'!$H$64:$K$69,4,FALSE)="","",VLOOKUP($B343,'R5'!$H$64:$K$69,4,FALSE)),IF(VLOOKUP($B343,'R5'!$G$64:$I$69,3,FALSE)="","",VLOOKUP($B343,'R5'!$G$64:$I$69,3,FALSE)))</f>
        <v>2.5</v>
      </c>
      <c r="I343" s="80">
        <f>IF(ISERROR(VLOOKUP($B343,'R6'!$G$64:$I$69,3,FALSE)),IF(VLOOKUP($B343,'R6'!$H$64:$K$69,4,FALSE)="","",VLOOKUP($B343,'R6'!$H$64:$K$69,4,FALSE)),IF(VLOOKUP($B343,'R6'!$G$64:$I$69,3,FALSE)="","",VLOOKUP($B343,'R6'!$G$64:$I$69,3,FALSE)))</f>
        <v>1.5</v>
      </c>
      <c r="J343" s="80">
        <f>IF(ISERROR(VLOOKUP($B343,'R7'!$G$64:$I$69,3,FALSE)),IF(VLOOKUP($B343,'R7'!$H$64:$K$69,4,FALSE)="","",VLOOKUP($B343,'R7'!$H$64:$K$69,4,FALSE)),IF(VLOOKUP($B343,'R7'!$G$64:$I$69,3,FALSE)="","",VLOOKUP($B343,'R7'!$G$64:$I$69,3,FALSE)))</f>
        <v>2.5</v>
      </c>
      <c r="K343" s="80">
        <f>IF(ISERROR(VLOOKUP($B343,'R8'!$G$64:$I$69,3,FALSE)),IF(VLOOKUP($B343,'R8'!$H$64:$K$69,4,FALSE)="","",VLOOKUP($B343,'R8'!$H$64:$K$69,4,FALSE)),IF(VLOOKUP($B343,'R8'!$G$64:$I$69,3,FALSE)="","",VLOOKUP($B343,'R8'!$G$64:$I$69,3,FALSE)))</f>
        <v>2</v>
      </c>
      <c r="L343" s="80">
        <f>IF(ISERROR(VLOOKUP($B343,'R9'!$G$64:$I$69,3,FALSE)),IF(VLOOKUP($B343,'R9'!$H$64:$K$69,4,FALSE)="","",VLOOKUP($B343,'R9'!$H$64:$K$69,4,FALSE)),IF(VLOOKUP($B343,'R9'!$G$64:$I$69,3,FALSE)="","",VLOOKUP($B343,'R9'!$G$64:$I$69,3,FALSE)))</f>
        <v>0.5</v>
      </c>
      <c r="M343" s="80">
        <f>IF(ISERROR(VLOOKUP($B343,'R10'!$G$64:$I$69,3,FALSE)),IF(VLOOKUP($B343,'R10'!$H$64:$K$69,4,FALSE)="","",VLOOKUP($B343,'R10'!$H$64:$K$69,4,FALSE)),IF(VLOOKUP($B343,'R10'!$G$64:$I$69,3,FALSE)="","",VLOOKUP($B343,'R10'!$G$64:$I$69,3,FALSE)))</f>
        <v>2.5</v>
      </c>
      <c r="O343" s="80">
        <f>IF(C343="","",IF(C343&gt;C336,1,IF(C343=C336,0.5,0)))</f>
        <v>0</v>
      </c>
      <c r="P343" s="80">
        <f>IF(D343="","",IF(D343&gt;D337,1,IF(D343=D337,0.5,0)))</f>
        <v>1</v>
      </c>
      <c r="Q343" s="80">
        <f>IF(E343="","",IF(E343&gt;E338,1,IF(E343=E338,0.5,0)))</f>
        <v>1</v>
      </c>
      <c r="R343" s="80">
        <f>IF(F343="","",IF(F343&gt;F339,1,IF(F343=F339,0.5,0)))</f>
        <v>1</v>
      </c>
      <c r="S343" s="80">
        <f>IF(G343="","",IF(G343&gt;G340,1,IF(G343=G340,0.5,0)))</f>
        <v>0.5</v>
      </c>
      <c r="T343" s="80">
        <f>IF(H343="","",IF(H343&gt;H341,1,IF(H343=H341,0.5,0)))</f>
        <v>1</v>
      </c>
      <c r="U343" s="80">
        <f>IF(I343="","",IF(I343&gt;I342,1,IF(I343=I342,0.5,0)))</f>
        <v>0</v>
      </c>
      <c r="V343" s="80">
        <f>IF(J343="","",IF(J343&gt;J345,1,IF(J343=J345,0.5,0)))</f>
        <v>1</v>
      </c>
      <c r="W343" s="80">
        <f>IF(K343="","",IF(K343&gt;K344,1,IF(K343=K344,0.5,0)))</f>
        <v>0.5</v>
      </c>
      <c r="X343" s="80">
        <f>IF(L343="","",IF(L343&gt;L334,1,IF(L343=L334,0.5,0)))</f>
        <v>0</v>
      </c>
      <c r="Y343" s="80">
        <f>IF(M343="","",IF(M343&gt;M335,1,IF(M343=M335,0.5,0)))</f>
        <v>1</v>
      </c>
    </row>
    <row r="344" spans="1:25" ht="15" customHeight="1" x14ac:dyDescent="0.3">
      <c r="A344" s="1">
        <v>11</v>
      </c>
      <c r="B344" s="83" t="s">
        <v>407</v>
      </c>
      <c r="C344" s="80">
        <f>IF(ISERROR(VLOOKUP($B344,'R11'!$G$64:$I$69,3,FALSE)),IF(VLOOKUP($B344,'R11'!$H$64:$K$69,4,FALSE)="","",VLOOKUP($B344,'R11'!$H$64:$K$69,4,FALSE)),IF(VLOOKUP($B344,'R11'!$G$64:$I$69,3,FALSE)="","",VLOOKUP($B344,'R11'!$G$64:$I$69,3,FALSE)))</f>
        <v>3.5</v>
      </c>
      <c r="D344" s="80">
        <f>IF(ISERROR(VLOOKUP($B344,'R1'!$G$64:$I$69,3,FALSE)),IF(VLOOKUP($B344,'R1'!$H$64:$K$69,4,FALSE)="","",VLOOKUP($B344,'R1'!$H$64:$K$69,4,FALSE)),IF(VLOOKUP($B344,'R1'!$G$64:$I$69,3,FALSE)="","",VLOOKUP($B344,'R1'!$G$64:$I$69,3,FALSE)))</f>
        <v>2</v>
      </c>
      <c r="E344" s="80">
        <f>IF(ISERROR(VLOOKUP($B344,'R2'!$G$64:$I$69,3,FALSE)),IF(VLOOKUP($B344,'R2'!$H$64:$K$69,4,FALSE)="","",VLOOKUP($B344,'R2'!$H$64:$K$69,4,FALSE)),IF(VLOOKUP($B344,'R2'!$G$64:$I$69,3,FALSE)="","",VLOOKUP($B344,'R2'!$G$64:$I$69,3,FALSE)))</f>
        <v>2.5</v>
      </c>
      <c r="F344" s="80">
        <f>IF(ISERROR(VLOOKUP($B344,'R3'!$G$64:$I$69,3,FALSE)),IF(VLOOKUP($B344,'R3'!$H$64:$K$69,4,FALSE)="","",VLOOKUP($B344,'R3'!$H$64:$K$69,4,FALSE)),IF(VLOOKUP($B344,'R3'!$G$64:$I$69,3,FALSE)="","",VLOOKUP($B344,'R3'!$G$64:$I$69,3,FALSE)))</f>
        <v>4</v>
      </c>
      <c r="G344" s="80">
        <f>IF(ISERROR(VLOOKUP($B344,'R4'!$G$64:$I$69,3,FALSE)),IF(VLOOKUP($B344,'R4'!$H$64:$K$69,4,FALSE)="","",VLOOKUP($B344,'R4'!$H$64:$K$69,4,FALSE)),IF(VLOOKUP($B344,'R4'!$G$64:$I$69,3,FALSE)="","",VLOOKUP($B344,'R4'!$G$64:$I$69,3,FALSE)))</f>
        <v>3</v>
      </c>
      <c r="H344" s="80">
        <f>IF(ISERROR(VLOOKUP($B344,'R5'!$G$64:$I$69,3,FALSE)),IF(VLOOKUP($B344,'R5'!$H$64:$K$69,4,FALSE)="","",VLOOKUP($B344,'R5'!$H$64:$K$69,4,FALSE)),IF(VLOOKUP($B344,'R5'!$G$64:$I$69,3,FALSE)="","",VLOOKUP($B344,'R5'!$G$64:$I$69,3,FALSE)))</f>
        <v>3</v>
      </c>
      <c r="I344" s="80">
        <f>IF(ISERROR(VLOOKUP($B344,'R6'!$G$64:$I$69,3,FALSE)),IF(VLOOKUP($B344,'R6'!$H$64:$K$69,4,FALSE)="","",VLOOKUP($B344,'R6'!$H$64:$K$69,4,FALSE)),IF(VLOOKUP($B344,'R6'!$G$64:$I$69,3,FALSE)="","",VLOOKUP($B344,'R6'!$G$64:$I$69,3,FALSE)))</f>
        <v>2</v>
      </c>
      <c r="J344" s="80">
        <f>IF(ISERROR(VLOOKUP($B344,'R7'!$G$64:$I$69,3,FALSE)),IF(VLOOKUP($B344,'R7'!$H$64:$K$69,4,FALSE)="","",VLOOKUP($B344,'R7'!$H$64:$K$69,4,FALSE)),IF(VLOOKUP($B344,'R7'!$G$64:$I$69,3,FALSE)="","",VLOOKUP($B344,'R7'!$G$64:$I$69,3,FALSE)))</f>
        <v>3.5</v>
      </c>
      <c r="K344" s="80">
        <f>IF(ISERROR(VLOOKUP($B344,'R8'!$G$64:$I$69,3,FALSE)),IF(VLOOKUP($B344,'R8'!$H$64:$K$69,4,FALSE)="","",VLOOKUP($B344,'R8'!$H$64:$K$69,4,FALSE)),IF(VLOOKUP($B344,'R8'!$G$64:$I$69,3,FALSE)="","",VLOOKUP($B344,'R8'!$G$64:$I$69,3,FALSE)))</f>
        <v>2</v>
      </c>
      <c r="L344" s="80">
        <f>IF(ISERROR(VLOOKUP($B344,'R9'!$G$64:$I$69,3,FALSE)),IF(VLOOKUP($B344,'R9'!$H$64:$K$69,4,FALSE)="","",VLOOKUP($B344,'R9'!$H$64:$K$69,4,FALSE)),IF(VLOOKUP($B344,'R9'!$G$64:$I$69,3,FALSE)="","",VLOOKUP($B344,'R9'!$G$64:$I$69,3,FALSE)))</f>
        <v>2.5</v>
      </c>
      <c r="M344" s="80">
        <f>IF(ISERROR(VLOOKUP($B344,'R10'!$G$64:$I$69,3,FALSE)),IF(VLOOKUP($B344,'R10'!$H$64:$K$69,4,FALSE)="","",VLOOKUP($B344,'R10'!$H$64:$K$69,4,FALSE)),IF(VLOOKUP($B344,'R10'!$G$64:$I$69,3,FALSE)="","",VLOOKUP($B344,'R10'!$G$64:$I$69,3,FALSE)))</f>
        <v>2.5</v>
      </c>
      <c r="O344" s="80">
        <f>IF(C344="","",IF(C344&gt;C335,1,IF(C344=C335,0.5,0)))</f>
        <v>1</v>
      </c>
      <c r="P344" s="80">
        <f>IF(D344="","",IF(D344&gt;D336,1,IF(D344=D336,0.5,0)))</f>
        <v>0.5</v>
      </c>
      <c r="Q344" s="80">
        <f>IF(E344="","",IF(E344&gt;E337,1,IF(E344=E337,0.5,0)))</f>
        <v>1</v>
      </c>
      <c r="R344" s="80">
        <f>IF(F344="","",IF(F344&gt;F338,1,IF(F344=F338,0.5,0)))</f>
        <v>1</v>
      </c>
      <c r="S344" s="80">
        <f>IF(G344="","",IF(G344&gt;G339,1,IF(G344=G339,0.5,0)))</f>
        <v>1</v>
      </c>
      <c r="T344" s="80">
        <f>IF(H344="","",IF(H344&gt;H340,1,IF(H344=H340,0.5,0)))</f>
        <v>1</v>
      </c>
      <c r="U344" s="80">
        <f>IF(I344="","",IF(I344&gt;I341,1,IF(I344=I341,0.5,0)))</f>
        <v>0.5</v>
      </c>
      <c r="V344" s="80">
        <f>IF(J344="","",IF(J344&gt;J342,1,IF(J344=J342,0.5,0)))</f>
        <v>1</v>
      </c>
      <c r="W344" s="80">
        <f>IF(K344="","",IF(K344&gt;K343,1,IF(K344=K343,0.5,0)))</f>
        <v>0.5</v>
      </c>
      <c r="X344" s="80">
        <f>IF(L344="","",IF(L344&gt;L345,1,IF(L344=L345,0.5,0)))</f>
        <v>1</v>
      </c>
      <c r="Y344" s="80">
        <f>IF(M344="","",IF(M344&gt;M334,1,IF(M344=M334,0.5,0)))</f>
        <v>1</v>
      </c>
    </row>
    <row r="345" spans="1:25" ht="15" customHeight="1" x14ac:dyDescent="0.3">
      <c r="A345" s="1">
        <v>12</v>
      </c>
      <c r="B345" s="83" t="s">
        <v>125</v>
      </c>
      <c r="C345" s="80">
        <f>IF(ISERROR(VLOOKUP($B345,'R11'!$G$64:$I$69,3,FALSE)),IF(VLOOKUP($B345,'R11'!$H$64:$K$69,4,FALSE)="","",VLOOKUP($B345,'R11'!$H$64:$K$69,4,FALSE)),IF(VLOOKUP($B345,'R11'!$G$64:$I$69,3,FALSE)="","",VLOOKUP($B345,'R11'!$G$64:$I$69,3,FALSE)))</f>
        <v>2.5</v>
      </c>
      <c r="D345" s="80">
        <f>IF(ISERROR(VLOOKUP($B345,'R1'!$G$64:$I$69,3,FALSE)),IF(VLOOKUP($B345,'R1'!$H$64:$K$69,4,FALSE)="","",VLOOKUP($B345,'R1'!$H$64:$K$69,4,FALSE)),IF(VLOOKUP($B345,'R1'!$G$64:$I$69,3,FALSE)="","",VLOOKUP($B345,'R1'!$G$64:$I$69,3,FALSE)))</f>
        <v>2.5</v>
      </c>
      <c r="E345" s="80">
        <f>IF(ISERROR(VLOOKUP($B345,'R2'!$G$64:$I$69,3,FALSE)),IF(VLOOKUP($B345,'R2'!$H$64:$K$69,4,FALSE)="","",VLOOKUP($B345,'R2'!$H$64:$K$69,4,FALSE)),IF(VLOOKUP($B345,'R2'!$G$64:$I$69,3,FALSE)="","",VLOOKUP($B345,'R2'!$G$64:$I$69,3,FALSE)))</f>
        <v>3</v>
      </c>
      <c r="F345" s="80">
        <f>IF(ISERROR(VLOOKUP($B345,'R3'!$G$64:$I$69,3,FALSE)),IF(VLOOKUP($B345,'R3'!$H$64:$K$69,4,FALSE)="","",VLOOKUP($B345,'R3'!$H$64:$K$69,4,FALSE)),IF(VLOOKUP($B345,'R3'!$G$64:$I$69,3,FALSE)="","",VLOOKUP($B345,'R3'!$G$64:$I$69,3,FALSE)))</f>
        <v>3</v>
      </c>
      <c r="G345" s="80">
        <f>IF(ISERROR(VLOOKUP($B345,'R4'!$G$64:$I$69,3,FALSE)),IF(VLOOKUP($B345,'R4'!$H$64:$K$69,4,FALSE)="","",VLOOKUP($B345,'R4'!$H$64:$K$69,4,FALSE)),IF(VLOOKUP($B345,'R4'!$G$64:$I$69,3,FALSE)="","",VLOOKUP($B345,'R4'!$G$64:$I$69,3,FALSE)))</f>
        <v>1.5</v>
      </c>
      <c r="H345" s="80">
        <f>IF(ISERROR(VLOOKUP($B345,'R5'!$G$64:$I$69,3,FALSE)),IF(VLOOKUP($B345,'R5'!$H$64:$K$69,4,FALSE)="","",VLOOKUP($B345,'R5'!$H$64:$K$69,4,FALSE)),IF(VLOOKUP($B345,'R5'!$G$64:$I$69,3,FALSE)="","",VLOOKUP($B345,'R5'!$G$64:$I$69,3,FALSE)))</f>
        <v>3</v>
      </c>
      <c r="I345" s="80">
        <f>IF(ISERROR(VLOOKUP($B345,'R6'!$G$64:$I$69,3,FALSE)),IF(VLOOKUP($B345,'R6'!$H$64:$K$69,4,FALSE)="","",VLOOKUP($B345,'R6'!$H$64:$K$69,4,FALSE)),IF(VLOOKUP($B345,'R6'!$G$64:$I$69,3,FALSE)="","",VLOOKUP($B345,'R6'!$G$64:$I$69,3,FALSE)))</f>
        <v>1</v>
      </c>
      <c r="J345" s="80">
        <f>IF(ISERROR(VLOOKUP($B345,'R7'!$G$64:$I$69,3,FALSE)),IF(VLOOKUP($B345,'R7'!$H$64:$K$69,4,FALSE)="","",VLOOKUP($B345,'R7'!$H$64:$K$69,4,FALSE)),IF(VLOOKUP($B345,'R7'!$G$64:$I$69,3,FALSE)="","",VLOOKUP($B345,'R7'!$G$64:$I$69,3,FALSE)))</f>
        <v>1.5</v>
      </c>
      <c r="K345" s="80">
        <f>IF(ISERROR(VLOOKUP($B345,'R8'!$G$64:$I$69,3,FALSE)),IF(VLOOKUP($B345,'R8'!$H$64:$K$69,4,FALSE)="","",VLOOKUP($B345,'R8'!$H$64:$K$69,4,FALSE)),IF(VLOOKUP($B345,'R8'!$G$64:$I$69,3,FALSE)="","",VLOOKUP($B345,'R8'!$G$64:$I$69,3,FALSE)))</f>
        <v>3</v>
      </c>
      <c r="L345" s="80">
        <f>IF(ISERROR(VLOOKUP($B345,'R9'!$G$64:$I$69,3,FALSE)),IF(VLOOKUP($B345,'R9'!$H$64:$K$69,4,FALSE)="","",VLOOKUP($B345,'R9'!$H$64:$K$69,4,FALSE)),IF(VLOOKUP($B345,'R9'!$G$64:$I$69,3,FALSE)="","",VLOOKUP($B345,'R9'!$G$64:$I$69,3,FALSE)))</f>
        <v>1.5</v>
      </c>
      <c r="M345" s="80">
        <f>IF(ISERROR(VLOOKUP($B345,'R10'!$G$64:$I$69,3,FALSE)),IF(VLOOKUP($B345,'R10'!$H$64:$K$69,4,FALSE)="","",VLOOKUP($B345,'R10'!$H$64:$K$69,4,FALSE)),IF(VLOOKUP($B345,'R10'!$G$64:$I$69,3,FALSE)="","",VLOOKUP($B345,'R10'!$G$64:$I$69,3,FALSE)))</f>
        <v>3</v>
      </c>
      <c r="O345" s="80">
        <f>IF(C345="","",IF(C345&gt;C334,1,IF(C345=C334,0.5,0)))</f>
        <v>1</v>
      </c>
      <c r="P345" s="80">
        <f>IF(D345="","",IF(D345&gt;D340,1,IF(D345=D340,0.5,0)))</f>
        <v>1</v>
      </c>
      <c r="Q345" s="80">
        <f>IF(E345="","",IF(E345&gt;E335,1,IF(E345=E335,0.5,0)))</f>
        <v>1</v>
      </c>
      <c r="R345" s="80">
        <f>IF(F345="","",IF(F345&gt;F341,1,IF(F345=F341,0.5,0)))</f>
        <v>1</v>
      </c>
      <c r="S345" s="80">
        <f>IF(G345="","",IF(G345&gt;G336,1,IF(G345=G336,0.5,0)))</f>
        <v>0</v>
      </c>
      <c r="T345" s="80">
        <f>IF(H345="","",IF(H345&gt;H342,1,IF(H345=H342,0.5,0)))</f>
        <v>1</v>
      </c>
      <c r="U345" s="80">
        <f>IF(I345="","",IF(I345&gt;I337,1,IF(I345=I337,0.5,0)))</f>
        <v>0</v>
      </c>
      <c r="V345" s="80">
        <f>IF(J345="","",IF(J345&gt;J343,1,IF(J345=J343,0.5,0)))</f>
        <v>0</v>
      </c>
      <c r="W345" s="80">
        <f>IF(K345="","",IF(K345&gt;K338,1,IF(K345=K338,0.5,0)))</f>
        <v>1</v>
      </c>
      <c r="X345" s="80">
        <f>IF(L345="","",IF(L345&gt;L344,1,IF(L345=L344,0.5,0)))</f>
        <v>0</v>
      </c>
      <c r="Y345" s="80">
        <f>IF(M345="","",IF(M345&gt;M339,1,IF(M345=M339,0.5,0)))</f>
        <v>1</v>
      </c>
    </row>
    <row r="346" spans="1:25" ht="15" customHeight="1" x14ac:dyDescent="0.3">
      <c r="A346" s="1"/>
      <c r="B346" s="88"/>
    </row>
    <row r="347" spans="1:25" ht="15" customHeight="1" x14ac:dyDescent="0.3">
      <c r="A347" s="1"/>
      <c r="B347" s="87" t="s">
        <v>23</v>
      </c>
    </row>
    <row r="348" spans="1:25" ht="15" customHeight="1" x14ac:dyDescent="0.3">
      <c r="A348" s="1"/>
      <c r="B348" s="87"/>
    </row>
    <row r="349" spans="1:25" ht="15" customHeight="1" x14ac:dyDescent="0.3">
      <c r="A349" s="1">
        <v>1</v>
      </c>
      <c r="B349" s="83" t="s">
        <v>408</v>
      </c>
      <c r="C349" s="80">
        <f>IF(ISERROR(VLOOKUP($B349,'R11'!$M$64:$O$69,3,FALSE)),IF(VLOOKUP($B349,'R11'!$N$64:$Q$69,4,FALSE)="","",VLOOKUP($B349,'R11'!$N$64:$Q$69,4,FALSE)),IF(VLOOKUP($B349,'R11'!$M$64:$O$69,3,FALSE)="","",VLOOKUP($B349,'R11'!$M$64:$O$69,3,FALSE)))</f>
        <v>3</v>
      </c>
      <c r="D349" s="80">
        <f>IF(ISERROR(VLOOKUP($B349,'R1'!$M$64:$O$69,3,FALSE)),IF(VLOOKUP($B349,'R1'!$N$64:$Q$69,4,FALSE)="","",VLOOKUP($B349,'R1'!$N$64:$Q$69,4,FALSE)),IF(VLOOKUP($B349,'R1'!$M$64:$O$69,3,FALSE)="","",VLOOKUP($B349,'R1'!$M$64:$O$69,3,FALSE)))</f>
        <v>1</v>
      </c>
      <c r="E349" s="80">
        <f>IF(ISERROR(VLOOKUP($B349,'R2'!$M$64:$O$69,3,FALSE)),IF(VLOOKUP($B349,'R2'!$N$64:$Q$69,4,FALSE)="","",VLOOKUP($B349,'R2'!$N$64:$Q$69,4,FALSE)),IF(VLOOKUP($B349,'R2'!$M$64:$O$69,3,FALSE)="","",VLOOKUP($B349,'R2'!$M$64:$O$69,3,FALSE)))</f>
        <v>1</v>
      </c>
      <c r="F349" s="80">
        <f>IF(ISERROR(VLOOKUP($B349,'R3'!$M$64:$O$69,3,FALSE)),IF(VLOOKUP($B349,'R3'!$N$64:$Q$69,4,FALSE)="","",VLOOKUP($B349,'R3'!$N$64:$Q$69,4,FALSE)),IF(VLOOKUP($B349,'R3'!$M$64:$O$69,3,FALSE)="","",VLOOKUP($B349,'R3'!$M$64:$O$69,3,FALSE)))</f>
        <v>3.5</v>
      </c>
      <c r="G349" s="80" t="str">
        <f>IF(ISERROR(VLOOKUP($B349,'R4'!$M$64:$O$69,3,FALSE)),IF(VLOOKUP($B349,'R4'!$N$64:$Q$69,4,FALSE)="","",VLOOKUP($B349,'R4'!$N$64:$Q$69,4,FALSE)),IF(VLOOKUP($B349,'R4'!$M$64:$O$69,3,FALSE)="","",VLOOKUP($B349,'R4'!$M$64:$O$69,3,FALSE)))</f>
        <v/>
      </c>
      <c r="H349" s="80">
        <f>IF(ISERROR(VLOOKUP($B349,'R5'!$M$64:$O$69,3,FALSE)),IF(VLOOKUP($B349,'R5'!$N$64:$Q$69,4,FALSE)="","",VLOOKUP($B349,'R5'!$N$64:$Q$69,4,FALSE)),IF(VLOOKUP($B349,'R5'!$M$64:$O$69,3,FALSE)="","",VLOOKUP($B349,'R5'!$M$64:$O$69,3,FALSE)))</f>
        <v>1.5</v>
      </c>
      <c r="I349" s="80">
        <f>IF(ISERROR(VLOOKUP($B349,'R6'!$M$64:$O$69,3,FALSE)),IF(VLOOKUP($B349,'R6'!$N$64:$Q$69,4,FALSE)="","",VLOOKUP($B349,'R6'!$N$64:$Q$69,4,FALSE)),IF(VLOOKUP($B349,'R6'!$M$64:$O$69,3,FALSE)="","",VLOOKUP($B349,'R6'!$M$64:$O$69,3,FALSE)))</f>
        <v>1.5</v>
      </c>
      <c r="J349" s="80">
        <f>IF(ISERROR(VLOOKUP($B349,'R7'!$M$64:$O$69,3,FALSE)),IF(VLOOKUP($B349,'R7'!$N$64:$Q$69,4,FALSE)="","",VLOOKUP($B349,'R7'!$N$64:$Q$69,4,FALSE)),IF(VLOOKUP($B349,'R7'!$M$64:$O$69,3,FALSE)="","",VLOOKUP($B349,'R7'!$M$64:$O$69,3,FALSE)))</f>
        <v>0.5</v>
      </c>
      <c r="K349" s="80">
        <f>IF(ISERROR(VLOOKUP($B349,'R8'!$M$64:$O$69,3,FALSE)),IF(VLOOKUP($B349,'R8'!$N$64:$Q$69,4,FALSE)="","",VLOOKUP($B349,'R8'!$N$64:$Q$69,4,FALSE)),IF(VLOOKUP($B349,'R8'!$M$64:$O$69,3,FALSE)="","",VLOOKUP($B349,'R8'!$M$64:$O$69,3,FALSE)))</f>
        <v>0</v>
      </c>
      <c r="L349" s="80">
        <f>IF(ISERROR(VLOOKUP($B349,'R9'!$M$64:$O$69,3,FALSE)),IF(VLOOKUP($B349,'R9'!$N$64:$Q$69,4,FALSE)="","",VLOOKUP($B349,'R9'!$N$64:$Q$69,4,FALSE)),IF(VLOOKUP($B349,'R9'!$M$64:$O$69,3,FALSE)="","",VLOOKUP($B349,'R9'!$M$64:$O$69,3,FALSE)))</f>
        <v>1</v>
      </c>
      <c r="M349" s="80">
        <f>IF(ISERROR(VLOOKUP($B349,'R10'!$M$64:$O$69,3,FALSE)),IF(VLOOKUP($B349,'R10'!$N$64:$Q$69,4,FALSE)="","",VLOOKUP($B349,'R10'!$N$64:$Q$69,4,FALSE)),IF(VLOOKUP($B349,'R10'!$M$64:$O$69,3,FALSE)="","",VLOOKUP($B349,'R10'!$M$64:$O$69,3,FALSE)))</f>
        <v>2.5</v>
      </c>
      <c r="O349" s="80">
        <f>IF(C349="","",IF(C349&gt;C360,1,IF(C349=C360,0.5,0)))</f>
        <v>1</v>
      </c>
      <c r="P349" s="80">
        <f>IF(D349="","",IF(D349&gt;D350,1,IF(D349=D350,0.5,0)))</f>
        <v>0</v>
      </c>
      <c r="Q349" s="80">
        <f>IF(E349="","",IF(E349&gt;E351,1,IF(E349=E351,0.5,0)))</f>
        <v>0</v>
      </c>
      <c r="R349" s="80">
        <f>IF(F349="","",IF(F349&gt;F352,1,IF(F349=F352,0.5,0)))</f>
        <v>1</v>
      </c>
      <c r="S349" s="80" t="str">
        <f>IF(G349="","",IF(G349&gt;G353,1,IF(G349=G353,0.5,0)))</f>
        <v/>
      </c>
      <c r="T349" s="80">
        <f>IF(H349="","",IF(H349&gt;H354,1,IF(H349=H354,0.5,0)))</f>
        <v>0</v>
      </c>
      <c r="U349" s="80">
        <f>IF(I349="","",IF(I349&gt;I355,1,IF(I349=I355,0.5,0)))</f>
        <v>0</v>
      </c>
      <c r="V349" s="80">
        <f>IF(J349="","",IF(J349&gt;J356,1,IF(J349=J356,0.5,0)))</f>
        <v>0</v>
      </c>
      <c r="W349" s="80">
        <f>IF(K349="","",IF(K349&gt;K357,1,IF(K349=K357,0.5,0)))</f>
        <v>0</v>
      </c>
      <c r="X349" s="80">
        <f>IF(L349="","",IF(L349&gt;L358,1,IF(L349=L358,0.5,0)))</f>
        <v>0</v>
      </c>
      <c r="Y349" s="80">
        <f>IF(M349="","",IF(M349&gt;M359,1,IF(M349=M359,0.5,0)))</f>
        <v>1</v>
      </c>
    </row>
    <row r="350" spans="1:25" ht="15" customHeight="1" x14ac:dyDescent="0.3">
      <c r="A350" s="1">
        <v>2</v>
      </c>
      <c r="B350" s="83" t="s">
        <v>409</v>
      </c>
      <c r="C350" s="80">
        <f>IF(ISERROR(VLOOKUP($B350,'R11'!$M$64:$O$69,3,FALSE)),IF(VLOOKUP($B350,'R11'!$N$64:$Q$69,4,FALSE)="","",VLOOKUP($B350,'R11'!$N$64:$Q$69,4,FALSE)),IF(VLOOKUP($B350,'R11'!$M$64:$O$69,3,FALSE)="","",VLOOKUP($B350,'R11'!$M$64:$O$69,3,FALSE)))</f>
        <v>0</v>
      </c>
      <c r="D350" s="80">
        <f>IF(ISERROR(VLOOKUP($B350,'R1'!$M$64:$O$69,3,FALSE)),IF(VLOOKUP($B350,'R1'!$N$64:$Q$69,4,FALSE)="","",VLOOKUP($B350,'R1'!$N$64:$Q$69,4,FALSE)),IF(VLOOKUP($B350,'R1'!$M$64:$O$69,3,FALSE)="","",VLOOKUP($B350,'R1'!$M$64:$O$69,3,FALSE)))</f>
        <v>3</v>
      </c>
      <c r="E350" s="80">
        <f>IF(ISERROR(VLOOKUP($B350,'R2'!$M$64:$O$69,3,FALSE)),IF(VLOOKUP($B350,'R2'!$N$64:$Q$69,4,FALSE)="","",VLOOKUP($B350,'R2'!$N$64:$Q$69,4,FALSE)),IF(VLOOKUP($B350,'R2'!$M$64:$O$69,3,FALSE)="","",VLOOKUP($B350,'R2'!$M$64:$O$69,3,FALSE)))</f>
        <v>1.5</v>
      </c>
      <c r="F350" s="80">
        <f>IF(ISERROR(VLOOKUP($B350,'R3'!$M$64:$O$69,3,FALSE)),IF(VLOOKUP($B350,'R3'!$N$64:$Q$69,4,FALSE)="","",VLOOKUP($B350,'R3'!$N$64:$Q$69,4,FALSE)),IF(VLOOKUP($B350,'R3'!$M$64:$O$69,3,FALSE)="","",VLOOKUP($B350,'R3'!$M$64:$O$69,3,FALSE)))</f>
        <v>1</v>
      </c>
      <c r="G350" s="80">
        <f>IF(ISERROR(VLOOKUP($B350,'R4'!$M$64:$O$69,3,FALSE)),IF(VLOOKUP($B350,'R4'!$N$64:$Q$69,4,FALSE)="","",VLOOKUP($B350,'R4'!$N$64:$Q$69,4,FALSE)),IF(VLOOKUP($B350,'R4'!$M$64:$O$69,3,FALSE)="","",VLOOKUP($B350,'R4'!$M$64:$O$69,3,FALSE)))</f>
        <v>0</v>
      </c>
      <c r="H350" s="80" t="str">
        <f>IF(ISERROR(VLOOKUP($B350,'R5'!$M$64:$O$69,3,FALSE)),IF(VLOOKUP($B350,'R5'!$N$64:$Q$69,4,FALSE)="","",VLOOKUP($B350,'R5'!$N$64:$Q$69,4,FALSE)),IF(VLOOKUP($B350,'R5'!$M$64:$O$69,3,FALSE)="","",VLOOKUP($B350,'R5'!$M$64:$O$69,3,FALSE)))</f>
        <v/>
      </c>
      <c r="I350" s="80">
        <f>IF(ISERROR(VLOOKUP($B350,'R6'!$M$64:$O$69,3,FALSE)),IF(VLOOKUP($B350,'R6'!$N$64:$Q$69,4,FALSE)="","",VLOOKUP($B350,'R6'!$N$64:$Q$69,4,FALSE)),IF(VLOOKUP($B350,'R6'!$M$64:$O$69,3,FALSE)="","",VLOOKUP($B350,'R6'!$M$64:$O$69,3,FALSE)))</f>
        <v>1.5</v>
      </c>
      <c r="J350" s="80">
        <f>IF(ISERROR(VLOOKUP($B350,'R7'!$M$64:$O$69,3,FALSE)),IF(VLOOKUP($B350,'R7'!$N$64:$Q$69,4,FALSE)="","",VLOOKUP($B350,'R7'!$N$64:$Q$69,4,FALSE)),IF(VLOOKUP($B350,'R7'!$M$64:$O$69,3,FALSE)="","",VLOOKUP($B350,'R7'!$M$64:$O$69,3,FALSE)))</f>
        <v>3</v>
      </c>
      <c r="K350" s="80">
        <f>IF(ISERROR(VLOOKUP($B350,'R8'!$M$64:$O$69,3,FALSE)),IF(VLOOKUP($B350,'R8'!$N$64:$Q$69,4,FALSE)="","",VLOOKUP($B350,'R8'!$N$64:$Q$69,4,FALSE)),IF(VLOOKUP($B350,'R8'!$M$64:$O$69,3,FALSE)="","",VLOOKUP($B350,'R8'!$M$64:$O$69,3,FALSE)))</f>
        <v>0.5</v>
      </c>
      <c r="L350" s="80">
        <f>IF(ISERROR(VLOOKUP($B350,'R9'!$M$64:$O$69,3,FALSE)),IF(VLOOKUP($B350,'R9'!$N$64:$Q$69,4,FALSE)="","",VLOOKUP($B350,'R9'!$N$64:$Q$69,4,FALSE)),IF(VLOOKUP($B350,'R9'!$M$64:$O$69,3,FALSE)="","",VLOOKUP($B350,'R9'!$M$64:$O$69,3,FALSE)))</f>
        <v>3</v>
      </c>
      <c r="M350" s="80">
        <f>IF(ISERROR(VLOOKUP($B350,'R10'!$M$64:$O$69,3,FALSE)),IF(VLOOKUP($B350,'R10'!$N$64:$Q$69,4,FALSE)="","",VLOOKUP($B350,'R10'!$N$64:$Q$69,4,FALSE)),IF(VLOOKUP($B350,'R10'!$M$64:$O$69,3,FALSE)="","",VLOOKUP($B350,'R10'!$M$64:$O$69,3,FALSE)))</f>
        <v>0.5</v>
      </c>
      <c r="O350" s="80">
        <f>IF(C350="","",IF(C350&gt;C359,1,IF(C350=C359,0.5,0)))</f>
        <v>0</v>
      </c>
      <c r="P350" s="80">
        <f>IF(D350="","",IF(D350&gt;D349,1,IF(D350=D349,0.5,0)))</f>
        <v>1</v>
      </c>
      <c r="Q350" s="80">
        <f>IF(E350="","",IF(E350&gt;E360,1,IF(E350=E360,0.5,0)))</f>
        <v>0</v>
      </c>
      <c r="R350" s="80">
        <f>IF(F350="","",IF(F350&gt;F351,1,IF(F350=F351,0.5,0)))</f>
        <v>0</v>
      </c>
      <c r="S350" s="80">
        <f>IF(G350="","",IF(G350&gt;G352,1,IF(G350=G352,0.5,0)))</f>
        <v>0</v>
      </c>
      <c r="T350" s="80" t="str">
        <f>IF(H350="","",IF(H350&gt;H353,1,IF(H350=H353,0.5,0)))</f>
        <v/>
      </c>
      <c r="U350" s="80">
        <f>IF(I350="","",IF(I350&gt;I354,1,IF(I350=I354,0.5,0)))</f>
        <v>0</v>
      </c>
      <c r="V350" s="80">
        <f>IF(J350="","",IF(J350&gt;J355,1,IF(J350=J355,0.5,0)))</f>
        <v>1</v>
      </c>
      <c r="W350" s="80">
        <f>IF(K350="","",IF(K350&gt;K356,1,IF(K350=K356,0.5,0)))</f>
        <v>0</v>
      </c>
      <c r="X350" s="80">
        <f>IF(L350="","",IF(L350&gt;L357,1,IF(L350=L357,0.5,0)))</f>
        <v>1</v>
      </c>
      <c r="Y350" s="80">
        <f>IF(M350="","",IF(M350&gt;M358,1,IF(M350=M358,0.5,0)))</f>
        <v>0</v>
      </c>
    </row>
    <row r="351" spans="1:25" ht="15" customHeight="1" x14ac:dyDescent="0.3">
      <c r="A351" s="1">
        <v>3</v>
      </c>
      <c r="B351" s="83" t="s">
        <v>410</v>
      </c>
      <c r="C351" s="80">
        <f>IF(ISERROR(VLOOKUP($B351,'R11'!$M$64:$O$69,3,FALSE)),IF(VLOOKUP($B351,'R11'!$N$64:$Q$69,4,FALSE)="","",VLOOKUP($B351,'R11'!$N$64:$Q$69,4,FALSE)),IF(VLOOKUP($B351,'R11'!$M$64:$O$69,3,FALSE)="","",VLOOKUP($B351,'R11'!$M$64:$O$69,3,FALSE)))</f>
        <v>3.5</v>
      </c>
      <c r="D351" s="80">
        <f>IF(ISERROR(VLOOKUP($B351,'R1'!$M$64:$O$69,3,FALSE)),IF(VLOOKUP($B351,'R1'!$N$64:$Q$69,4,FALSE)="","",VLOOKUP($B351,'R1'!$N$64:$Q$69,4,FALSE)),IF(VLOOKUP($B351,'R1'!$M$64:$O$69,3,FALSE)="","",VLOOKUP($B351,'R1'!$M$64:$O$69,3,FALSE)))</f>
        <v>2.5</v>
      </c>
      <c r="E351" s="80">
        <f>IF(ISERROR(VLOOKUP($B351,'R2'!$M$64:$O$69,3,FALSE)),IF(VLOOKUP($B351,'R2'!$N$64:$Q$69,4,FALSE)="","",VLOOKUP($B351,'R2'!$N$64:$Q$69,4,FALSE)),IF(VLOOKUP($B351,'R2'!$M$64:$O$69,3,FALSE)="","",VLOOKUP($B351,'R2'!$M$64:$O$69,3,FALSE)))</f>
        <v>3</v>
      </c>
      <c r="F351" s="80">
        <f>IF(ISERROR(VLOOKUP($B351,'R3'!$M$64:$O$69,3,FALSE)),IF(VLOOKUP($B351,'R3'!$N$64:$Q$69,4,FALSE)="","",VLOOKUP($B351,'R3'!$N$64:$Q$69,4,FALSE)),IF(VLOOKUP($B351,'R3'!$M$64:$O$69,3,FALSE)="","",VLOOKUP($B351,'R3'!$M$64:$O$69,3,FALSE)))</f>
        <v>3</v>
      </c>
      <c r="G351" s="80">
        <f>IF(ISERROR(VLOOKUP($B351,'R4'!$M$64:$O$69,3,FALSE)),IF(VLOOKUP($B351,'R4'!$N$64:$Q$69,4,FALSE)="","",VLOOKUP($B351,'R4'!$N$64:$Q$69,4,FALSE)),IF(VLOOKUP($B351,'R4'!$M$64:$O$69,3,FALSE)="","",VLOOKUP($B351,'R4'!$M$64:$O$69,3,FALSE)))</f>
        <v>1.5</v>
      </c>
      <c r="H351" s="80">
        <f>IF(ISERROR(VLOOKUP($B351,'R5'!$M$64:$O$69,3,FALSE)),IF(VLOOKUP($B351,'R5'!$N$64:$Q$69,4,FALSE)="","",VLOOKUP($B351,'R5'!$N$64:$Q$69,4,FALSE)),IF(VLOOKUP($B351,'R5'!$M$64:$O$69,3,FALSE)="","",VLOOKUP($B351,'R5'!$M$64:$O$69,3,FALSE)))</f>
        <v>3.5</v>
      </c>
      <c r="I351" s="80" t="str">
        <f>IF(ISERROR(VLOOKUP($B351,'R6'!$M$64:$O$69,3,FALSE)),IF(VLOOKUP($B351,'R6'!$N$64:$Q$69,4,FALSE)="","",VLOOKUP($B351,'R6'!$N$64:$Q$69,4,FALSE)),IF(VLOOKUP($B351,'R6'!$M$64:$O$69,3,FALSE)="","",VLOOKUP($B351,'R6'!$M$64:$O$69,3,FALSE)))</f>
        <v/>
      </c>
      <c r="J351" s="80">
        <f>IF(ISERROR(VLOOKUP($B351,'R7'!$M$64:$O$69,3,FALSE)),IF(VLOOKUP($B351,'R7'!$N$64:$Q$69,4,FALSE)="","",VLOOKUP($B351,'R7'!$N$64:$Q$69,4,FALSE)),IF(VLOOKUP($B351,'R7'!$M$64:$O$69,3,FALSE)="","",VLOOKUP($B351,'R7'!$M$64:$O$69,3,FALSE)))</f>
        <v>0.5</v>
      </c>
      <c r="K351" s="80">
        <f>IF(ISERROR(VLOOKUP($B351,'R8'!$M$64:$O$69,3,FALSE)),IF(VLOOKUP($B351,'R8'!$N$64:$Q$69,4,FALSE)="","",VLOOKUP($B351,'R8'!$N$64:$Q$69,4,FALSE)),IF(VLOOKUP($B351,'R8'!$M$64:$O$69,3,FALSE)="","",VLOOKUP($B351,'R8'!$M$64:$O$69,3,FALSE)))</f>
        <v>4</v>
      </c>
      <c r="L351" s="80">
        <f>IF(ISERROR(VLOOKUP($B351,'R9'!$M$64:$O$69,3,FALSE)),IF(VLOOKUP($B351,'R9'!$N$64:$Q$69,4,FALSE)="","",VLOOKUP($B351,'R9'!$N$64:$Q$69,4,FALSE)),IF(VLOOKUP($B351,'R9'!$M$64:$O$69,3,FALSE)="","",VLOOKUP($B351,'R9'!$M$64:$O$69,3,FALSE)))</f>
        <v>2</v>
      </c>
      <c r="M351" s="80">
        <f>IF(ISERROR(VLOOKUP($B351,'R10'!$M$64:$O$69,3,FALSE)),IF(VLOOKUP($B351,'R10'!$N$64:$Q$69,4,FALSE)="","",VLOOKUP($B351,'R10'!$N$64:$Q$69,4,FALSE)),IF(VLOOKUP($B351,'R10'!$M$64:$O$69,3,FALSE)="","",VLOOKUP($B351,'R10'!$M$64:$O$69,3,FALSE)))</f>
        <v>3.5</v>
      </c>
      <c r="O351" s="80">
        <f>IF(C351="","",IF(C351&gt;C358,1,IF(C351=C358,0.5,0)))</f>
        <v>1</v>
      </c>
      <c r="P351" s="80">
        <f>IF(D351="","",IF(D351&gt;D359,1,IF(D351=D359,0.5,0)))</f>
        <v>1</v>
      </c>
      <c r="Q351" s="80">
        <f>IF(E351="","",IF(E351&gt;E349,1,IF(E351=E349,0.5,0)))</f>
        <v>1</v>
      </c>
      <c r="R351" s="80">
        <f>IF(F351="","",IF(F351&gt;F350,1,IF(F351=F350,0.5,0)))</f>
        <v>1</v>
      </c>
      <c r="S351" s="80">
        <f>IF(G351="","",IF(G351&gt;G360,1,IF(G351=G360,0.5,0)))</f>
        <v>0</v>
      </c>
      <c r="T351" s="80">
        <f>IF(H351="","",IF(H351&gt;H352,1,IF(H351=H352,0.5,0)))</f>
        <v>1</v>
      </c>
      <c r="U351" s="80" t="str">
        <f>IF(I351="","",IF(I351&gt;I353,1,IF(I351=I353,0.5,0)))</f>
        <v/>
      </c>
      <c r="V351" s="80">
        <f>IF(J351="","",IF(J351&gt;J354,1,IF(J351=J354,0.5,0)))</f>
        <v>0</v>
      </c>
      <c r="W351" s="80">
        <f>IF(K351="","",IF(K351&gt;K355,1,IF(K351=K355,0.5,0)))</f>
        <v>1</v>
      </c>
      <c r="X351" s="80">
        <f>IF(L351="","",IF(L351&gt;L356,1,IF(L351=L356,0.5,0)))</f>
        <v>0.5</v>
      </c>
      <c r="Y351" s="80">
        <f>IF(M351="","",IF(M351&gt;M357,1,IF(M351=M357,0.5,0)))</f>
        <v>1</v>
      </c>
    </row>
    <row r="352" spans="1:25" ht="15" customHeight="1" x14ac:dyDescent="0.3">
      <c r="A352" s="1">
        <v>4</v>
      </c>
      <c r="B352" s="83" t="s">
        <v>411</v>
      </c>
      <c r="C352" s="80">
        <f>IF(ISERROR(VLOOKUP($B352,'R11'!$M$64:$O$69,3,FALSE)),IF(VLOOKUP($B352,'R11'!$N$64:$Q$69,4,FALSE)="","",VLOOKUP($B352,'R11'!$N$64:$Q$69,4,FALSE)),IF(VLOOKUP($B352,'R11'!$M$64:$O$69,3,FALSE)="","",VLOOKUP($B352,'R11'!$M$64:$O$69,3,FALSE)))</f>
        <v>3</v>
      </c>
      <c r="D352" s="80">
        <f>IF(ISERROR(VLOOKUP($B352,'R1'!$M$64:$O$69,3,FALSE)),IF(VLOOKUP($B352,'R1'!$N$64:$Q$69,4,FALSE)="","",VLOOKUP($B352,'R1'!$N$64:$Q$69,4,FALSE)),IF(VLOOKUP($B352,'R1'!$M$64:$O$69,3,FALSE)="","",VLOOKUP($B352,'R1'!$M$64:$O$69,3,FALSE)))</f>
        <v>1</v>
      </c>
      <c r="E352" s="80">
        <f>IF(ISERROR(VLOOKUP($B352,'R2'!$M$64:$O$69,3,FALSE)),IF(VLOOKUP($B352,'R2'!$N$64:$Q$69,4,FALSE)="","",VLOOKUP($B352,'R2'!$N$64:$Q$69,4,FALSE)),IF(VLOOKUP($B352,'R2'!$M$64:$O$69,3,FALSE)="","",VLOOKUP($B352,'R2'!$M$64:$O$69,3,FALSE)))</f>
        <v>1.5</v>
      </c>
      <c r="F352" s="80">
        <f>IF(ISERROR(VLOOKUP($B352,'R3'!$M$64:$O$69,3,FALSE)),IF(VLOOKUP($B352,'R3'!$N$64:$Q$69,4,FALSE)="","",VLOOKUP($B352,'R3'!$N$64:$Q$69,4,FALSE)),IF(VLOOKUP($B352,'R3'!$M$64:$O$69,3,FALSE)="","",VLOOKUP($B352,'R3'!$M$64:$O$69,3,FALSE)))</f>
        <v>0.5</v>
      </c>
      <c r="G352" s="80">
        <f>IF(ISERROR(VLOOKUP($B352,'R4'!$M$64:$O$69,3,FALSE)),IF(VLOOKUP($B352,'R4'!$N$64:$Q$69,4,FALSE)="","",VLOOKUP($B352,'R4'!$N$64:$Q$69,4,FALSE)),IF(VLOOKUP($B352,'R4'!$M$64:$O$69,3,FALSE)="","",VLOOKUP($B352,'R4'!$M$64:$O$69,3,FALSE)))</f>
        <v>4</v>
      </c>
      <c r="H352" s="80">
        <f>IF(ISERROR(VLOOKUP($B352,'R5'!$M$64:$O$69,3,FALSE)),IF(VLOOKUP($B352,'R5'!$N$64:$Q$69,4,FALSE)="","",VLOOKUP($B352,'R5'!$N$64:$Q$69,4,FALSE)),IF(VLOOKUP($B352,'R5'!$M$64:$O$69,3,FALSE)="","",VLOOKUP($B352,'R5'!$M$64:$O$69,3,FALSE)))</f>
        <v>0.5</v>
      </c>
      <c r="I352" s="80">
        <f>IF(ISERROR(VLOOKUP($B352,'R6'!$M$64:$O$69,3,FALSE)),IF(VLOOKUP($B352,'R6'!$N$64:$Q$69,4,FALSE)="","",VLOOKUP($B352,'R6'!$N$64:$Q$69,4,FALSE)),IF(VLOOKUP($B352,'R6'!$M$64:$O$69,3,FALSE)="","",VLOOKUP($B352,'R6'!$M$64:$O$69,3,FALSE)))</f>
        <v>2</v>
      </c>
      <c r="J352" s="80" t="str">
        <f>IF(ISERROR(VLOOKUP($B352,'R7'!$M$64:$O$69,3,FALSE)),IF(VLOOKUP($B352,'R7'!$N$64:$Q$69,4,FALSE)="","",VLOOKUP($B352,'R7'!$N$64:$Q$69,4,FALSE)),IF(VLOOKUP($B352,'R7'!$M$64:$O$69,3,FALSE)="","",VLOOKUP($B352,'R7'!$M$64:$O$69,3,FALSE)))</f>
        <v/>
      </c>
      <c r="K352" s="80">
        <f>IF(ISERROR(VLOOKUP($B352,'R8'!$M$64:$O$69,3,FALSE)),IF(VLOOKUP($B352,'R8'!$N$64:$Q$69,4,FALSE)="","",VLOOKUP($B352,'R8'!$N$64:$Q$69,4,FALSE)),IF(VLOOKUP($B352,'R8'!$M$64:$O$69,3,FALSE)="","",VLOOKUP($B352,'R8'!$M$64:$O$69,3,FALSE)))</f>
        <v>1.5</v>
      </c>
      <c r="L352" s="80">
        <f>IF(ISERROR(VLOOKUP($B352,'R9'!$M$64:$O$69,3,FALSE)),IF(VLOOKUP($B352,'R9'!$N$64:$Q$69,4,FALSE)="","",VLOOKUP($B352,'R9'!$N$64:$Q$69,4,FALSE)),IF(VLOOKUP($B352,'R9'!$M$64:$O$69,3,FALSE)="","",VLOOKUP($B352,'R9'!$M$64:$O$69,3,FALSE)))</f>
        <v>3</v>
      </c>
      <c r="M352" s="80">
        <f>IF(ISERROR(VLOOKUP($B352,'R10'!$M$64:$O$69,3,FALSE)),IF(VLOOKUP($B352,'R10'!$N$64:$Q$69,4,FALSE)="","",VLOOKUP($B352,'R10'!$N$64:$Q$69,4,FALSE)),IF(VLOOKUP($B352,'R10'!$M$64:$O$69,3,FALSE)="","",VLOOKUP($B352,'R10'!$M$64:$O$69,3,FALSE)))</f>
        <v>0.5</v>
      </c>
      <c r="O352" s="80">
        <f>IF(C352="","",IF(C352&gt;C357,1,IF(C352=C357,0.5,0)))</f>
        <v>1</v>
      </c>
      <c r="P352" s="80">
        <f>IF(D352="","",IF(D352&gt;D358,1,IF(D352=D358,0.5,0)))</f>
        <v>0</v>
      </c>
      <c r="Q352" s="80">
        <f>IF(E352="","",IF(E352&gt;E359,1,IF(E352=E359,0.5,0)))</f>
        <v>0</v>
      </c>
      <c r="R352" s="80">
        <f>IF(F352="","",IF(F352&gt;F349,1,IF(F352=F349,0.5,0)))</f>
        <v>0</v>
      </c>
      <c r="S352" s="80">
        <f>IF(G352="","",IF(G352&gt;G350,1,IF(G352=G350,0.5,0)))</f>
        <v>1</v>
      </c>
      <c r="T352" s="80">
        <f>IF(H352="","",IF(H352&gt;H351,1,IF(H352=H351,0.5,0)))</f>
        <v>0</v>
      </c>
      <c r="U352" s="80">
        <f>IF(I352="","",IF(I352&gt;I360,1,IF(I352=I360,0.5,0)))</f>
        <v>0.5</v>
      </c>
      <c r="V352" s="80" t="str">
        <f>IF(J352="","",IF(J352&gt;J353,1,IF(J352=J353,0.5,0)))</f>
        <v/>
      </c>
      <c r="W352" s="80">
        <f>IF(K352="","",IF(K352&gt;K354,1,IF(K352=K354,0.5,0)))</f>
        <v>0</v>
      </c>
      <c r="X352" s="80">
        <f>IF(L352="","",IF(L352&gt;L355,1,IF(L352=L355,0.5,0)))</f>
        <v>1</v>
      </c>
      <c r="Y352" s="80">
        <f>IF(M352="","",IF(M352&gt;M356,1,IF(M352=M356,0.5,0)))</f>
        <v>0</v>
      </c>
    </row>
    <row r="353" spans="1:25" ht="15" customHeight="1" x14ac:dyDescent="0.3">
      <c r="A353" s="1">
        <v>5</v>
      </c>
      <c r="B353" s="83" t="s">
        <v>412</v>
      </c>
      <c r="C353" s="80" t="str">
        <f>IF(ISERROR(VLOOKUP($B353,'R11'!$M$64:$O$69,3,FALSE)),IF(VLOOKUP($B353,'R11'!$N$64:$Q$69,4,FALSE)="","",VLOOKUP($B353,'R11'!$N$64:$Q$69,4,FALSE)),IF(VLOOKUP($B353,'R11'!$M$64:$O$69,3,FALSE)="","",VLOOKUP($B353,'R11'!$M$64:$O$69,3,FALSE)))</f>
        <v/>
      </c>
      <c r="D353" s="80" t="str">
        <f>IF(ISERROR(VLOOKUP($B353,'R1'!$M$64:$O$69,3,FALSE)),IF(VLOOKUP($B353,'R1'!$N$64:$Q$69,4,FALSE)="","",VLOOKUP($B353,'R1'!$N$64:$Q$69,4,FALSE)),IF(VLOOKUP($B353,'R1'!$M$64:$O$69,3,FALSE)="","",VLOOKUP($B353,'R1'!$M$64:$O$69,3,FALSE)))</f>
        <v/>
      </c>
      <c r="E353" s="80" t="str">
        <f>IF(ISERROR(VLOOKUP($B353,'R2'!$M$64:$O$69,3,FALSE)),IF(VLOOKUP($B353,'R2'!$N$64:$Q$69,4,FALSE)="","",VLOOKUP($B353,'R2'!$N$64:$Q$69,4,FALSE)),IF(VLOOKUP($B353,'R2'!$M$64:$O$69,3,FALSE)="","",VLOOKUP($B353,'R2'!$M$64:$O$69,3,FALSE)))</f>
        <v/>
      </c>
      <c r="F353" s="80" t="str">
        <f>IF(ISERROR(VLOOKUP($B353,'R3'!$M$64:$O$69,3,FALSE)),IF(VLOOKUP($B353,'R3'!$N$64:$Q$69,4,FALSE)="","",VLOOKUP($B353,'R3'!$N$64:$Q$69,4,FALSE)),IF(VLOOKUP($B353,'R3'!$M$64:$O$69,3,FALSE)="","",VLOOKUP($B353,'R3'!$M$64:$O$69,3,FALSE)))</f>
        <v/>
      </c>
      <c r="G353" s="80" t="str">
        <f>IF(ISERROR(VLOOKUP($B353,'R4'!$M$64:$O$69,3,FALSE)),IF(VLOOKUP($B353,'R4'!$N$64:$Q$69,4,FALSE)="","",VLOOKUP($B353,'R4'!$N$64:$Q$69,4,FALSE)),IF(VLOOKUP($B353,'R4'!$M$64:$O$69,3,FALSE)="","",VLOOKUP($B353,'R4'!$M$64:$O$69,3,FALSE)))</f>
        <v/>
      </c>
      <c r="H353" s="80" t="str">
        <f>IF(ISERROR(VLOOKUP($B353,'R5'!$M$64:$O$69,3,FALSE)),IF(VLOOKUP($B353,'R5'!$N$64:$Q$69,4,FALSE)="","",VLOOKUP($B353,'R5'!$N$64:$Q$69,4,FALSE)),IF(VLOOKUP($B353,'R5'!$M$64:$O$69,3,FALSE)="","",VLOOKUP($B353,'R5'!$M$64:$O$69,3,FALSE)))</f>
        <v/>
      </c>
      <c r="I353" s="80" t="str">
        <f>IF(ISERROR(VLOOKUP($B353,'R6'!$M$64:$O$69,3,FALSE)),IF(VLOOKUP($B353,'R6'!$N$64:$Q$69,4,FALSE)="","",VLOOKUP($B353,'R6'!$N$64:$Q$69,4,FALSE)),IF(VLOOKUP($B353,'R6'!$M$64:$O$69,3,FALSE)="","",VLOOKUP($B353,'R6'!$M$64:$O$69,3,FALSE)))</f>
        <v/>
      </c>
      <c r="J353" s="80" t="str">
        <f>IF(ISERROR(VLOOKUP($B353,'R7'!$M$64:$O$69,3,FALSE)),IF(VLOOKUP($B353,'R7'!$N$64:$Q$69,4,FALSE)="","",VLOOKUP($B353,'R7'!$N$64:$Q$69,4,FALSE)),IF(VLOOKUP($B353,'R7'!$M$64:$O$69,3,FALSE)="","",VLOOKUP($B353,'R7'!$M$64:$O$69,3,FALSE)))</f>
        <v/>
      </c>
      <c r="K353" s="80" t="str">
        <f>IF(ISERROR(VLOOKUP($B353,'R8'!$M$64:$O$69,3,FALSE)),IF(VLOOKUP($B353,'R8'!$N$64:$Q$69,4,FALSE)="","",VLOOKUP($B353,'R8'!$N$64:$Q$69,4,FALSE)),IF(VLOOKUP($B353,'R8'!$M$64:$O$69,3,FALSE)="","",VLOOKUP($B353,'R8'!$M$64:$O$69,3,FALSE)))</f>
        <v/>
      </c>
      <c r="L353" s="80" t="str">
        <f>IF(ISERROR(VLOOKUP($B353,'R9'!$M$64:$O$69,3,FALSE)),IF(VLOOKUP($B353,'R9'!$N$64:$Q$69,4,FALSE)="","",VLOOKUP($B353,'R9'!$N$64:$Q$69,4,FALSE)),IF(VLOOKUP($B353,'R9'!$M$64:$O$69,3,FALSE)="","",VLOOKUP($B353,'R9'!$M$64:$O$69,3,FALSE)))</f>
        <v/>
      </c>
      <c r="M353" s="80" t="str">
        <f>IF(ISERROR(VLOOKUP($B353,'R10'!$M$64:$O$69,3,FALSE)),IF(VLOOKUP($B353,'R10'!$N$64:$Q$69,4,FALSE)="","",VLOOKUP($B353,'R10'!$N$64:$Q$69,4,FALSE)),IF(VLOOKUP($B353,'R10'!$M$64:$O$69,3,FALSE)="","",VLOOKUP($B353,'R10'!$M$64:$O$69,3,FALSE)))</f>
        <v/>
      </c>
      <c r="O353" s="80" t="str">
        <f>IF(C353="","",IF(C353&gt;C356,1,IF(C353=C356,0.5,0)))</f>
        <v/>
      </c>
      <c r="P353" s="80" t="str">
        <f>IF(D353="","",IF(D353&gt;D357,1,IF(D353=D357,0.5,0)))</f>
        <v/>
      </c>
      <c r="Q353" s="80" t="str">
        <f>IF(E353="","",IF(E353&gt;E358,1,IF(E353=E358,0.5,0)))</f>
        <v/>
      </c>
      <c r="R353" s="80" t="str">
        <f>IF(F353="","",IF(F353&gt;F359,1,IF(F353=F359,0.5,0)))</f>
        <v/>
      </c>
      <c r="S353" s="80" t="str">
        <f>IF(G353="","",IF(G353&gt;G349,1,IF(G353=G349,0.5,0)))</f>
        <v/>
      </c>
      <c r="T353" s="80" t="str">
        <f>IF(H353="","",IF(H353&gt;H350,1,IF(H353=H350,0.5,0)))</f>
        <v/>
      </c>
      <c r="U353" s="80" t="str">
        <f>IF(I353="","",IF(I353&gt;I351,1,IF(I353=I351,0.5,0)))</f>
        <v/>
      </c>
      <c r="V353" s="80" t="str">
        <f>IF(J353="","",IF(J353&gt;J352,1,IF(J353=J352,0.5,0)))</f>
        <v/>
      </c>
      <c r="W353" s="80" t="str">
        <f>IF(K353="","",IF(K353&gt;K360,1,IF(K353=K360,0.5,0)))</f>
        <v/>
      </c>
      <c r="X353" s="80" t="str">
        <f>IF(L353="","",IF(L353&gt;L354,1,IF(L353=L354,0.5,0)))</f>
        <v/>
      </c>
      <c r="Y353" s="80" t="str">
        <f>IF(M353="","",IF(M353&gt;M355,1,IF(M353=M355,0.5,0)))</f>
        <v/>
      </c>
    </row>
    <row r="354" spans="1:25" ht="15" customHeight="1" x14ac:dyDescent="0.3">
      <c r="A354" s="1">
        <v>6</v>
      </c>
      <c r="B354" s="83" t="s">
        <v>413</v>
      </c>
      <c r="C354" s="80">
        <f>IF(ISERROR(VLOOKUP($B354,'R11'!$M$64:$O$69,3,FALSE)),IF(VLOOKUP($B354,'R11'!$N$64:$Q$69,4,FALSE)="","",VLOOKUP($B354,'R11'!$N$64:$Q$69,4,FALSE)),IF(VLOOKUP($B354,'R11'!$M$64:$O$69,3,FALSE)="","",VLOOKUP($B354,'R11'!$M$64:$O$69,3,FALSE)))</f>
        <v>4</v>
      </c>
      <c r="D354" s="80">
        <f>IF(ISERROR(VLOOKUP($B354,'R1'!$M$64:$O$69,3,FALSE)),IF(VLOOKUP($B354,'R1'!$N$64:$Q$69,4,FALSE)="","",VLOOKUP($B354,'R1'!$N$64:$Q$69,4,FALSE)),IF(VLOOKUP($B354,'R1'!$M$64:$O$69,3,FALSE)="","",VLOOKUP($B354,'R1'!$M$64:$O$69,3,FALSE)))</f>
        <v>4</v>
      </c>
      <c r="E354" s="80">
        <f>IF(ISERROR(VLOOKUP($B354,'R2'!$M$64:$O$69,3,FALSE)),IF(VLOOKUP($B354,'R2'!$N$64:$Q$69,4,FALSE)="","",VLOOKUP($B354,'R2'!$N$64:$Q$69,4,FALSE)),IF(VLOOKUP($B354,'R2'!$M$64:$O$69,3,FALSE)="","",VLOOKUP($B354,'R2'!$M$64:$O$69,3,FALSE)))</f>
        <v>2.5</v>
      </c>
      <c r="F354" s="80">
        <f>IF(ISERROR(VLOOKUP($B354,'R3'!$M$64:$O$69,3,FALSE)),IF(VLOOKUP($B354,'R3'!$N$64:$Q$69,4,FALSE)="","",VLOOKUP($B354,'R3'!$N$64:$Q$69,4,FALSE)),IF(VLOOKUP($B354,'R3'!$M$64:$O$69,3,FALSE)="","",VLOOKUP($B354,'R3'!$M$64:$O$69,3,FALSE)))</f>
        <v>2</v>
      </c>
      <c r="G354" s="80">
        <f>IF(ISERROR(VLOOKUP($B354,'R4'!$M$64:$O$69,3,FALSE)),IF(VLOOKUP($B354,'R4'!$N$64:$Q$69,4,FALSE)="","",VLOOKUP($B354,'R4'!$N$64:$Q$69,4,FALSE)),IF(VLOOKUP($B354,'R4'!$M$64:$O$69,3,FALSE)="","",VLOOKUP($B354,'R4'!$M$64:$O$69,3,FALSE)))</f>
        <v>3</v>
      </c>
      <c r="H354" s="80">
        <f>IF(ISERROR(VLOOKUP($B354,'R5'!$M$64:$O$69,3,FALSE)),IF(VLOOKUP($B354,'R5'!$N$64:$Q$69,4,FALSE)="","",VLOOKUP($B354,'R5'!$N$64:$Q$69,4,FALSE)),IF(VLOOKUP($B354,'R5'!$M$64:$O$69,3,FALSE)="","",VLOOKUP($B354,'R5'!$M$64:$O$69,3,FALSE)))</f>
        <v>2.5</v>
      </c>
      <c r="I354" s="80">
        <f>IF(ISERROR(VLOOKUP($B354,'R6'!$M$64:$O$69,3,FALSE)),IF(VLOOKUP($B354,'R6'!$N$64:$Q$69,4,FALSE)="","",VLOOKUP($B354,'R6'!$N$64:$Q$69,4,FALSE)),IF(VLOOKUP($B354,'R6'!$M$64:$O$69,3,FALSE)="","",VLOOKUP($B354,'R6'!$M$64:$O$69,3,FALSE)))</f>
        <v>2.5</v>
      </c>
      <c r="J354" s="80">
        <f>IF(ISERROR(VLOOKUP($B354,'R7'!$M$64:$O$69,3,FALSE)),IF(VLOOKUP($B354,'R7'!$N$64:$Q$69,4,FALSE)="","",VLOOKUP($B354,'R7'!$N$64:$Q$69,4,FALSE)),IF(VLOOKUP($B354,'R7'!$M$64:$O$69,3,FALSE)="","",VLOOKUP($B354,'R7'!$M$64:$O$69,3,FALSE)))</f>
        <v>3.5</v>
      </c>
      <c r="K354" s="80">
        <f>IF(ISERROR(VLOOKUP($B354,'R8'!$M$64:$O$69,3,FALSE)),IF(VLOOKUP($B354,'R8'!$N$64:$Q$69,4,FALSE)="","",VLOOKUP($B354,'R8'!$N$64:$Q$69,4,FALSE)),IF(VLOOKUP($B354,'R8'!$M$64:$O$69,3,FALSE)="","",VLOOKUP($B354,'R8'!$M$64:$O$69,3,FALSE)))</f>
        <v>2.5</v>
      </c>
      <c r="L354" s="80" t="str">
        <f>IF(ISERROR(VLOOKUP($B354,'R9'!$M$64:$O$69,3,FALSE)),IF(VLOOKUP($B354,'R9'!$N$64:$Q$69,4,FALSE)="","",VLOOKUP($B354,'R9'!$N$64:$Q$69,4,FALSE)),IF(VLOOKUP($B354,'R9'!$M$64:$O$69,3,FALSE)="","",VLOOKUP($B354,'R9'!$M$64:$O$69,3,FALSE)))</f>
        <v/>
      </c>
      <c r="M354" s="80">
        <f>IF(ISERROR(VLOOKUP($B354,'R10'!$M$64:$O$69,3,FALSE)),IF(VLOOKUP($B354,'R10'!$N$64:$Q$69,4,FALSE)="","",VLOOKUP($B354,'R10'!$N$64:$Q$69,4,FALSE)),IF(VLOOKUP($B354,'R10'!$M$64:$O$69,3,FALSE)="","",VLOOKUP($B354,'R10'!$M$64:$O$69,3,FALSE)))</f>
        <v>2</v>
      </c>
      <c r="O354" s="80">
        <f>IF(C354="","",IF(C354&gt;C355,1,IF(C354=C355,0.5,0)))</f>
        <v>1</v>
      </c>
      <c r="P354" s="80">
        <f>IF(D354="","",IF(D354&gt;D356,1,IF(D354=D356,0.5,0)))</f>
        <v>1</v>
      </c>
      <c r="Q354" s="80">
        <f>IF(E354="","",IF(E354&gt;E357,1,IF(E354=E357,0.5,0)))</f>
        <v>1</v>
      </c>
      <c r="R354" s="80">
        <f>IF(F354="","",IF(F354&gt;F358,1,IF(F354=F358,0.5,0)))</f>
        <v>0.5</v>
      </c>
      <c r="S354" s="80">
        <f>IF(G354="","",IF(G354&gt;G359,1,IF(G354=G359,0.5,0)))</f>
        <v>1</v>
      </c>
      <c r="T354" s="80">
        <f>IF(H354="","",IF(H354&gt;H349,1,IF(H354=H349,0.5,0)))</f>
        <v>1</v>
      </c>
      <c r="U354" s="80">
        <f>IF(I354="","",IF(I354&gt;I350,1,IF(I354=I350,0.5,0)))</f>
        <v>1</v>
      </c>
      <c r="V354" s="80">
        <f>IF(J354="","",IF(J354&gt;J351,1,IF(J354=J351,0.5,0)))</f>
        <v>1</v>
      </c>
      <c r="W354" s="80">
        <f>IF(K354="","",IF(K354&gt;K352,1,IF(K354=K352,0.5,0)))</f>
        <v>1</v>
      </c>
      <c r="X354" s="80" t="str">
        <f>IF(L354="","",IF(L354&gt;L353,1,IF(L354=L353,0.5,0)))</f>
        <v/>
      </c>
      <c r="Y354" s="80">
        <f>IF(M354="","",IF(M354&gt;M360,1,IF(M354=M360,0.5,0)))</f>
        <v>0.5</v>
      </c>
    </row>
    <row r="355" spans="1:25" ht="15" customHeight="1" x14ac:dyDescent="0.3">
      <c r="A355" s="1">
        <v>7</v>
      </c>
      <c r="B355" s="83" t="s">
        <v>414</v>
      </c>
      <c r="C355" s="80">
        <f>IF(ISERROR(VLOOKUP($B355,'R11'!$M$64:$O$69,3,FALSE)),IF(VLOOKUP($B355,'R11'!$N$64:$Q$69,4,FALSE)="","",VLOOKUP($B355,'R11'!$N$64:$Q$69,4,FALSE)),IF(VLOOKUP($B355,'R11'!$M$64:$O$69,3,FALSE)="","",VLOOKUP($B355,'R11'!$M$64:$O$69,3,FALSE)))</f>
        <v>0</v>
      </c>
      <c r="D355" s="80">
        <f>IF(ISERROR(VLOOKUP($B355,'R1'!$M$64:$O$69,3,FALSE)),IF(VLOOKUP($B355,'R1'!$N$64:$Q$69,4,FALSE)="","",VLOOKUP($B355,'R1'!$N$64:$Q$69,4,FALSE)),IF(VLOOKUP($B355,'R1'!$M$64:$O$69,3,FALSE)="","",VLOOKUP($B355,'R1'!$M$64:$O$69,3,FALSE)))</f>
        <v>4</v>
      </c>
      <c r="E355" s="80">
        <f>IF(ISERROR(VLOOKUP($B355,'R2'!$M$64:$O$69,3,FALSE)),IF(VLOOKUP($B355,'R2'!$N$64:$Q$69,4,FALSE)="","",VLOOKUP($B355,'R2'!$N$64:$Q$69,4,FALSE)),IF(VLOOKUP($B355,'R2'!$M$64:$O$69,3,FALSE)="","",VLOOKUP($B355,'R2'!$M$64:$O$69,3,FALSE)))</f>
        <v>1</v>
      </c>
      <c r="F355" s="80">
        <f>IF(ISERROR(VLOOKUP($B355,'R3'!$M$64:$O$69,3,FALSE)),IF(VLOOKUP($B355,'R3'!$N$64:$Q$69,4,FALSE)="","",VLOOKUP($B355,'R3'!$N$64:$Q$69,4,FALSE)),IF(VLOOKUP($B355,'R3'!$M$64:$O$69,3,FALSE)="","",VLOOKUP($B355,'R3'!$M$64:$O$69,3,FALSE)))</f>
        <v>3</v>
      </c>
      <c r="G355" s="80">
        <f>IF(ISERROR(VLOOKUP($B355,'R4'!$M$64:$O$69,3,FALSE)),IF(VLOOKUP($B355,'R4'!$N$64:$Q$69,4,FALSE)="","",VLOOKUP($B355,'R4'!$N$64:$Q$69,4,FALSE)),IF(VLOOKUP($B355,'R4'!$M$64:$O$69,3,FALSE)="","",VLOOKUP($B355,'R4'!$M$64:$O$69,3,FALSE)))</f>
        <v>3.5</v>
      </c>
      <c r="H355" s="80">
        <f>IF(ISERROR(VLOOKUP($B355,'R5'!$M$64:$O$69,3,FALSE)),IF(VLOOKUP($B355,'R5'!$N$64:$Q$69,4,FALSE)="","",VLOOKUP($B355,'R5'!$N$64:$Q$69,4,FALSE)),IF(VLOOKUP($B355,'R5'!$M$64:$O$69,3,FALSE)="","",VLOOKUP($B355,'R5'!$M$64:$O$69,3,FALSE)))</f>
        <v>2</v>
      </c>
      <c r="I355" s="80">
        <f>IF(ISERROR(VLOOKUP($B355,'R6'!$M$64:$O$69,3,FALSE)),IF(VLOOKUP($B355,'R6'!$N$64:$Q$69,4,FALSE)="","",VLOOKUP($B355,'R6'!$N$64:$Q$69,4,FALSE)),IF(VLOOKUP($B355,'R6'!$M$64:$O$69,3,FALSE)="","",VLOOKUP($B355,'R6'!$M$64:$O$69,3,FALSE)))</f>
        <v>2.5</v>
      </c>
      <c r="J355" s="80">
        <f>IF(ISERROR(VLOOKUP($B355,'R7'!$M$64:$O$69,3,FALSE)),IF(VLOOKUP($B355,'R7'!$N$64:$Q$69,4,FALSE)="","",VLOOKUP($B355,'R7'!$N$64:$Q$69,4,FALSE)),IF(VLOOKUP($B355,'R7'!$M$64:$O$69,3,FALSE)="","",VLOOKUP($B355,'R7'!$M$64:$O$69,3,FALSE)))</f>
        <v>1</v>
      </c>
      <c r="K355" s="80">
        <f>IF(ISERROR(VLOOKUP($B355,'R8'!$M$64:$O$69,3,FALSE)),IF(VLOOKUP($B355,'R8'!$N$64:$Q$69,4,FALSE)="","",VLOOKUP($B355,'R8'!$N$64:$Q$69,4,FALSE)),IF(VLOOKUP($B355,'R8'!$M$64:$O$69,3,FALSE)="","",VLOOKUP($B355,'R8'!$M$64:$O$69,3,FALSE)))</f>
        <v>0</v>
      </c>
      <c r="L355" s="80">
        <f>IF(ISERROR(VLOOKUP($B355,'R9'!$M$64:$O$69,3,FALSE)),IF(VLOOKUP($B355,'R9'!$N$64:$Q$69,4,FALSE)="","",VLOOKUP($B355,'R9'!$N$64:$Q$69,4,FALSE)),IF(VLOOKUP($B355,'R9'!$M$64:$O$69,3,FALSE)="","",VLOOKUP($B355,'R9'!$M$64:$O$69,3,FALSE)))</f>
        <v>1</v>
      </c>
      <c r="M355" s="80" t="str">
        <f>IF(ISERROR(VLOOKUP($B355,'R10'!$M$64:$O$69,3,FALSE)),IF(VLOOKUP($B355,'R10'!$N$64:$Q$69,4,FALSE)="","",VLOOKUP($B355,'R10'!$N$64:$Q$69,4,FALSE)),IF(VLOOKUP($B355,'R10'!$M$64:$O$69,3,FALSE)="","",VLOOKUP($B355,'R10'!$M$64:$O$69,3,FALSE)))</f>
        <v/>
      </c>
      <c r="O355" s="80">
        <f>IF(C355="","",IF(C355&gt;C354,1,IF(C355=C354,0.5,0)))</f>
        <v>0</v>
      </c>
      <c r="P355" s="80">
        <f>IF(D355="","",IF(D355&gt;D360,1,IF(D355=D360,0.5,0)))</f>
        <v>1</v>
      </c>
      <c r="Q355" s="80">
        <f>IF(E355="","",IF(E355&gt;E356,1,IF(E355=E356,0.5,0)))</f>
        <v>0</v>
      </c>
      <c r="R355" s="80">
        <f>IF(F355="","",IF(F355&gt;F357,1,IF(F355=F357,0.5,0)))</f>
        <v>1</v>
      </c>
      <c r="S355" s="80">
        <f>IF(G355="","",IF(G355&gt;G358,1,IF(G355=G358,0.5,0)))</f>
        <v>1</v>
      </c>
      <c r="T355" s="80">
        <f>IF(H355="","",IF(H355&gt;H359,1,IF(H355=H359,0.5,0)))</f>
        <v>0.5</v>
      </c>
      <c r="U355" s="80">
        <f>IF(I355="","",IF(I355&gt;I349,1,IF(I355=I349,0.5,0)))</f>
        <v>1</v>
      </c>
      <c r="V355" s="80">
        <f>IF(J355="","",IF(J355&gt;J350,1,IF(J355=J350,0.5,0)))</f>
        <v>0</v>
      </c>
      <c r="W355" s="80">
        <f>IF(K355="","",IF(K355&gt;K351,1,IF(K355=K351,0.5,0)))</f>
        <v>0</v>
      </c>
      <c r="X355" s="80">
        <f>IF(L355="","",IF(L355&gt;L352,1,IF(L355=L352,0.5,0)))</f>
        <v>0</v>
      </c>
      <c r="Y355" s="80" t="str">
        <f>IF(M355="","",IF(M355&gt;M353,1,IF(M355=M353,0.5,0)))</f>
        <v/>
      </c>
    </row>
    <row r="356" spans="1:25" ht="15" customHeight="1" x14ac:dyDescent="0.3">
      <c r="A356" s="1">
        <v>8</v>
      </c>
      <c r="B356" s="83" t="s">
        <v>415</v>
      </c>
      <c r="C356" s="80" t="str">
        <f>IF(ISERROR(VLOOKUP($B356,'R11'!$M$64:$O$69,3,FALSE)),IF(VLOOKUP($B356,'R11'!$N$64:$Q$69,4,FALSE)="","",VLOOKUP($B356,'R11'!$N$64:$Q$69,4,FALSE)),IF(VLOOKUP($B356,'R11'!$M$64:$O$69,3,FALSE)="","",VLOOKUP($B356,'R11'!$M$64:$O$69,3,FALSE)))</f>
        <v/>
      </c>
      <c r="D356" s="80">
        <f>IF(ISERROR(VLOOKUP($B356,'R1'!$M$64:$O$69,3,FALSE)),IF(VLOOKUP($B356,'R1'!$N$64:$Q$69,4,FALSE)="","",VLOOKUP($B356,'R1'!$N$64:$Q$69,4,FALSE)),IF(VLOOKUP($B356,'R1'!$M$64:$O$69,3,FALSE)="","",VLOOKUP($B356,'R1'!$M$64:$O$69,3,FALSE)))</f>
        <v>0</v>
      </c>
      <c r="E356" s="80">
        <f>IF(ISERROR(VLOOKUP($B356,'R2'!$M$64:$O$69,3,FALSE)),IF(VLOOKUP($B356,'R2'!$N$64:$Q$69,4,FALSE)="","",VLOOKUP($B356,'R2'!$N$64:$Q$69,4,FALSE)),IF(VLOOKUP($B356,'R2'!$M$64:$O$69,3,FALSE)="","",VLOOKUP($B356,'R2'!$M$64:$O$69,3,FALSE)))</f>
        <v>3</v>
      </c>
      <c r="F356" s="80">
        <f>IF(ISERROR(VLOOKUP($B356,'R3'!$M$64:$O$69,3,FALSE)),IF(VLOOKUP($B356,'R3'!$N$64:$Q$69,4,FALSE)="","",VLOOKUP($B356,'R3'!$N$64:$Q$69,4,FALSE)),IF(VLOOKUP($B356,'R3'!$M$64:$O$69,3,FALSE)="","",VLOOKUP($B356,'R3'!$M$64:$O$69,3,FALSE)))</f>
        <v>4</v>
      </c>
      <c r="G356" s="80">
        <f>IF(ISERROR(VLOOKUP($B356,'R4'!$M$64:$O$69,3,FALSE)),IF(VLOOKUP($B356,'R4'!$N$64:$Q$69,4,FALSE)="","",VLOOKUP($B356,'R4'!$N$64:$Q$69,4,FALSE)),IF(VLOOKUP($B356,'R4'!$M$64:$O$69,3,FALSE)="","",VLOOKUP($B356,'R4'!$M$64:$O$69,3,FALSE)))</f>
        <v>3.5</v>
      </c>
      <c r="H356" s="80">
        <f>IF(ISERROR(VLOOKUP($B356,'R5'!$M$64:$O$69,3,FALSE)),IF(VLOOKUP($B356,'R5'!$N$64:$Q$69,4,FALSE)="","",VLOOKUP($B356,'R5'!$N$64:$Q$69,4,FALSE)),IF(VLOOKUP($B356,'R5'!$M$64:$O$69,3,FALSE)="","",VLOOKUP($B356,'R5'!$M$64:$O$69,3,FALSE)))</f>
        <v>3.5</v>
      </c>
      <c r="I356" s="80">
        <f>IF(ISERROR(VLOOKUP($B356,'R6'!$M$64:$O$69,3,FALSE)),IF(VLOOKUP($B356,'R6'!$N$64:$Q$69,4,FALSE)="","",VLOOKUP($B356,'R6'!$N$64:$Q$69,4,FALSE)),IF(VLOOKUP($B356,'R6'!$M$64:$O$69,3,FALSE)="","",VLOOKUP($B356,'R6'!$M$64:$O$69,3,FALSE)))</f>
        <v>3</v>
      </c>
      <c r="J356" s="80">
        <f>IF(ISERROR(VLOOKUP($B356,'R7'!$M$64:$O$69,3,FALSE)),IF(VLOOKUP($B356,'R7'!$N$64:$Q$69,4,FALSE)="","",VLOOKUP($B356,'R7'!$N$64:$Q$69,4,FALSE)),IF(VLOOKUP($B356,'R7'!$M$64:$O$69,3,FALSE)="","",VLOOKUP($B356,'R7'!$M$64:$O$69,3,FALSE)))</f>
        <v>3.5</v>
      </c>
      <c r="K356" s="80">
        <f>IF(ISERROR(VLOOKUP($B356,'R8'!$M$64:$O$69,3,FALSE)),IF(VLOOKUP($B356,'R8'!$N$64:$Q$69,4,FALSE)="","",VLOOKUP($B356,'R8'!$N$64:$Q$69,4,FALSE)),IF(VLOOKUP($B356,'R8'!$M$64:$O$69,3,FALSE)="","",VLOOKUP($B356,'R8'!$M$64:$O$69,3,FALSE)))</f>
        <v>3.5</v>
      </c>
      <c r="L356" s="80">
        <f>IF(ISERROR(VLOOKUP($B356,'R9'!$M$64:$O$69,3,FALSE)),IF(VLOOKUP($B356,'R9'!$N$64:$Q$69,4,FALSE)="","",VLOOKUP($B356,'R9'!$N$64:$Q$69,4,FALSE)),IF(VLOOKUP($B356,'R9'!$M$64:$O$69,3,FALSE)="","",VLOOKUP($B356,'R9'!$M$64:$O$69,3,FALSE)))</f>
        <v>2</v>
      </c>
      <c r="M356" s="80">
        <f>IF(ISERROR(VLOOKUP($B356,'R10'!$M$64:$O$69,3,FALSE)),IF(VLOOKUP($B356,'R10'!$N$64:$Q$69,4,FALSE)="","",VLOOKUP($B356,'R10'!$N$64:$Q$69,4,FALSE)),IF(VLOOKUP($B356,'R10'!$M$64:$O$69,3,FALSE)="","",VLOOKUP($B356,'R10'!$M$64:$O$69,3,FALSE)))</f>
        <v>3.5</v>
      </c>
      <c r="O356" s="80" t="str">
        <f>IF(C356="","",IF(C356&gt;C353,1,IF(C356=C353,0.5,0)))</f>
        <v/>
      </c>
      <c r="P356" s="80">
        <f>IF(D356="","",IF(D356&gt;D354,1,IF(D356=D354,0.5,0)))</f>
        <v>0</v>
      </c>
      <c r="Q356" s="80">
        <f>IF(E356="","",IF(E356&gt;E355,1,IF(E356=E355,0.5,0)))</f>
        <v>1</v>
      </c>
      <c r="R356" s="80">
        <f>IF(F356="","",IF(F356&gt;F360,1,IF(F356=F360,0.5,0)))</f>
        <v>1</v>
      </c>
      <c r="S356" s="80">
        <f>IF(G356="","",IF(G356&gt;G357,1,IF(G356=G357,0.5,0)))</f>
        <v>1</v>
      </c>
      <c r="T356" s="80">
        <f>IF(H356="","",IF(H356&gt;H358,1,IF(H356=H358,0.5,0)))</f>
        <v>1</v>
      </c>
      <c r="U356" s="80">
        <f>IF(I356="","",IF(I356&gt;I359,1,IF(I356=I359,0.5,0)))</f>
        <v>1</v>
      </c>
      <c r="V356" s="80">
        <f>IF(J356="","",IF(J356&gt;J349,1,IF(J356=J349,0.5,0)))</f>
        <v>1</v>
      </c>
      <c r="W356" s="80">
        <f>IF(K356="","",IF(K356&gt;K350,1,IF(K356=K350,0.5,0)))</f>
        <v>1</v>
      </c>
      <c r="X356" s="80">
        <f>IF(L356="","",IF(L356&gt;L351,1,IF(L356=L351,0.5,0)))</f>
        <v>0.5</v>
      </c>
      <c r="Y356" s="80">
        <f>IF(M356="","",IF(M356&gt;M352,1,IF(M356=M352,0.5,0)))</f>
        <v>1</v>
      </c>
    </row>
    <row r="357" spans="1:25" ht="15" customHeight="1" x14ac:dyDescent="0.3">
      <c r="A357" s="1">
        <v>9</v>
      </c>
      <c r="B357" s="83" t="s">
        <v>416</v>
      </c>
      <c r="C357" s="80">
        <f>IF(ISERROR(VLOOKUP($B357,'R11'!$M$64:$O$69,3,FALSE)),IF(VLOOKUP($B357,'R11'!$N$64:$Q$69,4,FALSE)="","",VLOOKUP($B357,'R11'!$N$64:$Q$69,4,FALSE)),IF(VLOOKUP($B357,'R11'!$M$64:$O$69,3,FALSE)="","",VLOOKUP($B357,'R11'!$M$64:$O$69,3,FALSE)))</f>
        <v>1</v>
      </c>
      <c r="D357" s="80" t="str">
        <f>IF(ISERROR(VLOOKUP($B357,'R1'!$M$64:$O$69,3,FALSE)),IF(VLOOKUP($B357,'R1'!$N$64:$Q$69,4,FALSE)="","",VLOOKUP($B357,'R1'!$N$64:$Q$69,4,FALSE)),IF(VLOOKUP($B357,'R1'!$M$64:$O$69,3,FALSE)="","",VLOOKUP($B357,'R1'!$M$64:$O$69,3,FALSE)))</f>
        <v/>
      </c>
      <c r="E357" s="80">
        <f>IF(ISERROR(VLOOKUP($B357,'R2'!$M$64:$O$69,3,FALSE)),IF(VLOOKUP($B357,'R2'!$N$64:$Q$69,4,FALSE)="","",VLOOKUP($B357,'R2'!$N$64:$Q$69,4,FALSE)),IF(VLOOKUP($B357,'R2'!$M$64:$O$69,3,FALSE)="","",VLOOKUP($B357,'R2'!$M$64:$O$69,3,FALSE)))</f>
        <v>1.5</v>
      </c>
      <c r="F357" s="80">
        <f>IF(ISERROR(VLOOKUP($B357,'R3'!$M$64:$O$69,3,FALSE)),IF(VLOOKUP($B357,'R3'!$N$64:$Q$69,4,FALSE)="","",VLOOKUP($B357,'R3'!$N$64:$Q$69,4,FALSE)),IF(VLOOKUP($B357,'R3'!$M$64:$O$69,3,FALSE)="","",VLOOKUP($B357,'R3'!$M$64:$O$69,3,FALSE)))</f>
        <v>1</v>
      </c>
      <c r="G357" s="80">
        <f>IF(ISERROR(VLOOKUP($B357,'R4'!$M$64:$O$69,3,FALSE)),IF(VLOOKUP($B357,'R4'!$N$64:$Q$69,4,FALSE)="","",VLOOKUP($B357,'R4'!$N$64:$Q$69,4,FALSE)),IF(VLOOKUP($B357,'R4'!$M$64:$O$69,3,FALSE)="","",VLOOKUP($B357,'R4'!$M$64:$O$69,3,FALSE)))</f>
        <v>0.5</v>
      </c>
      <c r="H357" s="80">
        <f>IF(ISERROR(VLOOKUP($B357,'R5'!$M$64:$O$69,3,FALSE)),IF(VLOOKUP($B357,'R5'!$N$64:$Q$69,4,FALSE)="","",VLOOKUP($B357,'R5'!$N$64:$Q$69,4,FALSE)),IF(VLOOKUP($B357,'R5'!$M$64:$O$69,3,FALSE)="","",VLOOKUP($B357,'R5'!$M$64:$O$69,3,FALSE)))</f>
        <v>1</v>
      </c>
      <c r="I357" s="80">
        <f>IF(ISERROR(VLOOKUP($B357,'R6'!$M$64:$O$69,3,FALSE)),IF(VLOOKUP($B357,'R6'!$N$64:$Q$69,4,FALSE)="","",VLOOKUP($B357,'R6'!$N$64:$Q$69,4,FALSE)),IF(VLOOKUP($B357,'R6'!$M$64:$O$69,3,FALSE)="","",VLOOKUP($B357,'R6'!$M$64:$O$69,3,FALSE)))</f>
        <v>1</v>
      </c>
      <c r="J357" s="80">
        <f>IF(ISERROR(VLOOKUP($B357,'R7'!$M$64:$O$69,3,FALSE)),IF(VLOOKUP($B357,'R7'!$N$64:$Q$69,4,FALSE)="","",VLOOKUP($B357,'R7'!$N$64:$Q$69,4,FALSE)),IF(VLOOKUP($B357,'R7'!$M$64:$O$69,3,FALSE)="","",VLOOKUP($B357,'R7'!$M$64:$O$69,3,FALSE)))</f>
        <v>3</v>
      </c>
      <c r="K357" s="80">
        <f>IF(ISERROR(VLOOKUP($B357,'R8'!$M$64:$O$69,3,FALSE)),IF(VLOOKUP($B357,'R8'!$N$64:$Q$69,4,FALSE)="","",VLOOKUP($B357,'R8'!$N$64:$Q$69,4,FALSE)),IF(VLOOKUP($B357,'R8'!$M$64:$O$69,3,FALSE)="","",VLOOKUP($B357,'R8'!$M$64:$O$69,3,FALSE)))</f>
        <v>4</v>
      </c>
      <c r="L357" s="80">
        <f>IF(ISERROR(VLOOKUP($B357,'R9'!$M$64:$O$69,3,FALSE)),IF(VLOOKUP($B357,'R9'!$N$64:$Q$69,4,FALSE)="","",VLOOKUP($B357,'R9'!$N$64:$Q$69,4,FALSE)),IF(VLOOKUP($B357,'R9'!$M$64:$O$69,3,FALSE)="","",VLOOKUP($B357,'R9'!$M$64:$O$69,3,FALSE)))</f>
        <v>1</v>
      </c>
      <c r="M357" s="80">
        <f>IF(ISERROR(VLOOKUP($B357,'R10'!$M$64:$O$69,3,FALSE)),IF(VLOOKUP($B357,'R10'!$N$64:$Q$69,4,FALSE)="","",VLOOKUP($B357,'R10'!$N$64:$Q$69,4,FALSE)),IF(VLOOKUP($B357,'R10'!$M$64:$O$69,3,FALSE)="","",VLOOKUP($B357,'R10'!$M$64:$O$69,3,FALSE)))</f>
        <v>0.5</v>
      </c>
      <c r="O357" s="80">
        <f>IF(C357="","",IF(C357&gt;C352,1,IF(C357=C352,0.5,0)))</f>
        <v>0</v>
      </c>
      <c r="P357" s="80" t="str">
        <f>IF(D357="","",IF(D357&gt;D353,1,IF(D357=D353,0.5,0)))</f>
        <v/>
      </c>
      <c r="Q357" s="80">
        <f>IF(E357="","",IF(E357&gt;E354,1,IF(E357=E354,0.5,0)))</f>
        <v>0</v>
      </c>
      <c r="R357" s="80">
        <f>IF(F357="","",IF(F357&gt;F355,1,IF(F357=F355,0.5,0)))</f>
        <v>0</v>
      </c>
      <c r="S357" s="80">
        <f>IF(G357="","",IF(G357&gt;G356,1,IF(G357=G356,0.5,0)))</f>
        <v>0</v>
      </c>
      <c r="T357" s="80">
        <f>IF(H357="","",IF(H357&gt;H360,1,IF(H357=H360,0.5,0)))</f>
        <v>0</v>
      </c>
      <c r="U357" s="80">
        <f>IF(I357="","",IF(I357&gt;I358,1,IF(I357=I358,0.5,0)))</f>
        <v>0</v>
      </c>
      <c r="V357" s="80">
        <f>IF(J357="","",IF(J357&gt;J359,1,IF(J357=J359,0.5,0)))</f>
        <v>1</v>
      </c>
      <c r="W357" s="80">
        <f>IF(K357="","",IF(K357&gt;K349,1,IF(K357=K349,0.5,0)))</f>
        <v>1</v>
      </c>
      <c r="X357" s="80">
        <f>IF(L357="","",IF(L357&gt;L350,1,IF(L357=L350,0.5,0)))</f>
        <v>0</v>
      </c>
      <c r="Y357" s="80">
        <f>IF(M357="","",IF(M357&gt;M351,1,IF(M357=M351,0.5,0)))</f>
        <v>0</v>
      </c>
    </row>
    <row r="358" spans="1:25" ht="15" customHeight="1" x14ac:dyDescent="0.3">
      <c r="A358" s="1">
        <v>10</v>
      </c>
      <c r="B358" s="83" t="s">
        <v>417</v>
      </c>
      <c r="C358" s="80">
        <f>IF(ISERROR(VLOOKUP($B358,'R11'!$M$64:$O$69,3,FALSE)),IF(VLOOKUP($B358,'R11'!$N$64:$Q$69,4,FALSE)="","",VLOOKUP($B358,'R11'!$N$64:$Q$69,4,FALSE)),IF(VLOOKUP($B358,'R11'!$M$64:$O$69,3,FALSE)="","",VLOOKUP($B358,'R11'!$M$64:$O$69,3,FALSE)))</f>
        <v>0.5</v>
      </c>
      <c r="D358" s="80">
        <f>IF(ISERROR(VLOOKUP($B358,'R1'!$M$64:$O$69,3,FALSE)),IF(VLOOKUP($B358,'R1'!$N$64:$Q$69,4,FALSE)="","",VLOOKUP($B358,'R1'!$N$64:$Q$69,4,FALSE)),IF(VLOOKUP($B358,'R1'!$M$64:$O$69,3,FALSE)="","",VLOOKUP($B358,'R1'!$M$64:$O$69,3,FALSE)))</f>
        <v>3</v>
      </c>
      <c r="E358" s="80" t="str">
        <f>IF(ISERROR(VLOOKUP($B358,'R2'!$M$64:$O$69,3,FALSE)),IF(VLOOKUP($B358,'R2'!$N$64:$Q$69,4,FALSE)="","",VLOOKUP($B358,'R2'!$N$64:$Q$69,4,FALSE)),IF(VLOOKUP($B358,'R2'!$M$64:$O$69,3,FALSE)="","",VLOOKUP($B358,'R2'!$M$64:$O$69,3,FALSE)))</f>
        <v/>
      </c>
      <c r="F358" s="80">
        <f>IF(ISERROR(VLOOKUP($B358,'R3'!$M$64:$O$69,3,FALSE)),IF(VLOOKUP($B358,'R3'!$N$64:$Q$69,4,FALSE)="","",VLOOKUP($B358,'R3'!$N$64:$Q$69,4,FALSE)),IF(VLOOKUP($B358,'R3'!$M$64:$O$69,3,FALSE)="","",VLOOKUP($B358,'R3'!$M$64:$O$69,3,FALSE)))</f>
        <v>2</v>
      </c>
      <c r="G358" s="80">
        <f>IF(ISERROR(VLOOKUP($B358,'R4'!$M$64:$O$69,3,FALSE)),IF(VLOOKUP($B358,'R4'!$N$64:$Q$69,4,FALSE)="","",VLOOKUP($B358,'R4'!$N$64:$Q$69,4,FALSE)),IF(VLOOKUP($B358,'R4'!$M$64:$O$69,3,FALSE)="","",VLOOKUP($B358,'R4'!$M$64:$O$69,3,FALSE)))</f>
        <v>0.5</v>
      </c>
      <c r="H358" s="80">
        <f>IF(ISERROR(VLOOKUP($B358,'R5'!$M$64:$O$69,3,FALSE)),IF(VLOOKUP($B358,'R5'!$N$64:$Q$69,4,FALSE)="","",VLOOKUP($B358,'R5'!$N$64:$Q$69,4,FALSE)),IF(VLOOKUP($B358,'R5'!$M$64:$O$69,3,FALSE)="","",VLOOKUP($B358,'R5'!$M$64:$O$69,3,FALSE)))</f>
        <v>0.5</v>
      </c>
      <c r="I358" s="80">
        <f>IF(ISERROR(VLOOKUP($B358,'R6'!$M$64:$O$69,3,FALSE)),IF(VLOOKUP($B358,'R6'!$N$64:$Q$69,4,FALSE)="","",VLOOKUP($B358,'R6'!$N$64:$Q$69,4,FALSE)),IF(VLOOKUP($B358,'R6'!$M$64:$O$69,3,FALSE)="","",VLOOKUP($B358,'R6'!$M$64:$O$69,3,FALSE)))</f>
        <v>3</v>
      </c>
      <c r="J358" s="80">
        <f>IF(ISERROR(VLOOKUP($B358,'R7'!$M$64:$O$69,3,FALSE)),IF(VLOOKUP($B358,'R7'!$N$64:$Q$69,4,FALSE)="","",VLOOKUP($B358,'R7'!$N$64:$Q$69,4,FALSE)),IF(VLOOKUP($B358,'R7'!$M$64:$O$69,3,FALSE)="","",VLOOKUP($B358,'R7'!$M$64:$O$69,3,FALSE)))</f>
        <v>3</v>
      </c>
      <c r="K358" s="80">
        <f>IF(ISERROR(VLOOKUP($B358,'R8'!$M$64:$O$69,3,FALSE)),IF(VLOOKUP($B358,'R8'!$N$64:$Q$69,4,FALSE)="","",VLOOKUP($B358,'R8'!$N$64:$Q$69,4,FALSE)),IF(VLOOKUP($B358,'R8'!$M$64:$O$69,3,FALSE)="","",VLOOKUP($B358,'R8'!$M$64:$O$69,3,FALSE)))</f>
        <v>4</v>
      </c>
      <c r="L358" s="80">
        <f>IF(ISERROR(VLOOKUP($B358,'R9'!$M$64:$O$69,3,FALSE)),IF(VLOOKUP($B358,'R9'!$N$64:$Q$69,4,FALSE)="","",VLOOKUP($B358,'R9'!$N$64:$Q$69,4,FALSE)),IF(VLOOKUP($B358,'R9'!$M$64:$O$69,3,FALSE)="","",VLOOKUP($B358,'R9'!$M$64:$O$69,3,FALSE)))</f>
        <v>3</v>
      </c>
      <c r="M358" s="80">
        <f>IF(ISERROR(VLOOKUP($B358,'R10'!$M$64:$O$69,3,FALSE)),IF(VLOOKUP($B358,'R10'!$N$64:$Q$69,4,FALSE)="","",VLOOKUP($B358,'R10'!$N$64:$Q$69,4,FALSE)),IF(VLOOKUP($B358,'R10'!$M$64:$O$69,3,FALSE)="","",VLOOKUP($B358,'R10'!$M$64:$O$69,3,FALSE)))</f>
        <v>3.5</v>
      </c>
      <c r="O358" s="80">
        <f>IF(C358="","",IF(C358&gt;C351,1,IF(C358=C351,0.5,0)))</f>
        <v>0</v>
      </c>
      <c r="P358" s="80">
        <f>IF(D358="","",IF(D358&gt;D352,1,IF(D358=D352,0.5,0)))</f>
        <v>1</v>
      </c>
      <c r="Q358" s="80" t="str">
        <f>IF(E358="","",IF(E358&gt;E353,1,IF(E358=E353,0.5,0)))</f>
        <v/>
      </c>
      <c r="R358" s="80">
        <f>IF(F358="","",IF(F358&gt;F354,1,IF(F358=F354,0.5,0)))</f>
        <v>0.5</v>
      </c>
      <c r="S358" s="80">
        <f>IF(G358="","",IF(G358&gt;G355,1,IF(G358=G355,0.5,0)))</f>
        <v>0</v>
      </c>
      <c r="T358" s="80">
        <f>IF(H358="","",IF(H358&gt;H356,1,IF(H358=H356,0.5,0)))</f>
        <v>0</v>
      </c>
      <c r="U358" s="80">
        <f>IF(I358="","",IF(I358&gt;I357,1,IF(I358=I357,0.5,0)))</f>
        <v>1</v>
      </c>
      <c r="V358" s="80">
        <f>IF(J358="","",IF(J358&gt;J360,1,IF(J358=J360,0.5,0)))</f>
        <v>1</v>
      </c>
      <c r="W358" s="80">
        <f>IF(K358="","",IF(K358&gt;K359,1,IF(K358=K359,0.5,0)))</f>
        <v>1</v>
      </c>
      <c r="X358" s="80">
        <f>IF(L358="","",IF(L358&gt;L349,1,IF(L358=L349,0.5,0)))</f>
        <v>1</v>
      </c>
      <c r="Y358" s="80">
        <f>IF(M358="","",IF(M358&gt;M350,1,IF(M358=M350,0.5,0)))</f>
        <v>1</v>
      </c>
    </row>
    <row r="359" spans="1:25" ht="15" customHeight="1" x14ac:dyDescent="0.3">
      <c r="A359" s="1">
        <v>11</v>
      </c>
      <c r="B359" s="83" t="s">
        <v>418</v>
      </c>
      <c r="C359" s="80">
        <f>IF(ISERROR(VLOOKUP($B359,'R11'!$M$64:$O$69,3,FALSE)),IF(VLOOKUP($B359,'R11'!$N$64:$Q$69,4,FALSE)="","",VLOOKUP($B359,'R11'!$N$64:$Q$69,4,FALSE)),IF(VLOOKUP($B359,'R11'!$M$64:$O$69,3,FALSE)="","",VLOOKUP($B359,'R11'!$M$64:$O$69,3,FALSE)))</f>
        <v>4</v>
      </c>
      <c r="D359" s="80">
        <f>IF(ISERROR(VLOOKUP($B359,'R1'!$M$64:$O$69,3,FALSE)),IF(VLOOKUP($B359,'R1'!$N$64:$Q$69,4,FALSE)="","",VLOOKUP($B359,'R1'!$N$64:$Q$69,4,FALSE)),IF(VLOOKUP($B359,'R1'!$M$64:$O$69,3,FALSE)="","",VLOOKUP($B359,'R1'!$M$64:$O$69,3,FALSE)))</f>
        <v>1.5</v>
      </c>
      <c r="E359" s="80">
        <f>IF(ISERROR(VLOOKUP($B359,'R2'!$M$64:$O$69,3,FALSE)),IF(VLOOKUP($B359,'R2'!$N$64:$Q$69,4,FALSE)="","",VLOOKUP($B359,'R2'!$N$64:$Q$69,4,FALSE)),IF(VLOOKUP($B359,'R2'!$M$64:$O$69,3,FALSE)="","",VLOOKUP($B359,'R2'!$M$64:$O$69,3,FALSE)))</f>
        <v>2.5</v>
      </c>
      <c r="F359" s="80" t="str">
        <f>IF(ISERROR(VLOOKUP($B359,'R3'!$M$64:$O$69,3,FALSE)),IF(VLOOKUP($B359,'R3'!$N$64:$Q$69,4,FALSE)="","",VLOOKUP($B359,'R3'!$N$64:$Q$69,4,FALSE)),IF(VLOOKUP($B359,'R3'!$M$64:$O$69,3,FALSE)="","",VLOOKUP($B359,'R3'!$M$64:$O$69,3,FALSE)))</f>
        <v/>
      </c>
      <c r="G359" s="80">
        <f>IF(ISERROR(VLOOKUP($B359,'R4'!$M$64:$O$69,3,FALSE)),IF(VLOOKUP($B359,'R4'!$N$64:$Q$69,4,FALSE)="","",VLOOKUP($B359,'R4'!$N$64:$Q$69,4,FALSE)),IF(VLOOKUP($B359,'R4'!$M$64:$O$69,3,FALSE)="","",VLOOKUP($B359,'R4'!$M$64:$O$69,3,FALSE)))</f>
        <v>1</v>
      </c>
      <c r="H359" s="80">
        <f>IF(ISERROR(VLOOKUP($B359,'R5'!$M$64:$O$69,3,FALSE)),IF(VLOOKUP($B359,'R5'!$N$64:$Q$69,4,FALSE)="","",VLOOKUP($B359,'R5'!$N$64:$Q$69,4,FALSE)),IF(VLOOKUP($B359,'R5'!$M$64:$O$69,3,FALSE)="","",VLOOKUP($B359,'R5'!$M$64:$O$69,3,FALSE)))</f>
        <v>2</v>
      </c>
      <c r="I359" s="80">
        <f>IF(ISERROR(VLOOKUP($B359,'R6'!$M$64:$O$69,3,FALSE)),IF(VLOOKUP($B359,'R6'!$N$64:$Q$69,4,FALSE)="","",VLOOKUP($B359,'R6'!$N$64:$Q$69,4,FALSE)),IF(VLOOKUP($B359,'R6'!$M$64:$O$69,3,FALSE)="","",VLOOKUP($B359,'R6'!$M$64:$O$69,3,FALSE)))</f>
        <v>1</v>
      </c>
      <c r="J359" s="80">
        <f>IF(ISERROR(VLOOKUP($B359,'R7'!$M$64:$O$69,3,FALSE)),IF(VLOOKUP($B359,'R7'!$N$64:$Q$69,4,FALSE)="","",VLOOKUP($B359,'R7'!$N$64:$Q$69,4,FALSE)),IF(VLOOKUP($B359,'R7'!$M$64:$O$69,3,FALSE)="","",VLOOKUP($B359,'R7'!$M$64:$O$69,3,FALSE)))</f>
        <v>1</v>
      </c>
      <c r="K359" s="80">
        <f>IF(ISERROR(VLOOKUP($B359,'R8'!$M$64:$O$69,3,FALSE)),IF(VLOOKUP($B359,'R8'!$N$64:$Q$69,4,FALSE)="","",VLOOKUP($B359,'R8'!$N$64:$Q$69,4,FALSE)),IF(VLOOKUP($B359,'R8'!$M$64:$O$69,3,FALSE)="","",VLOOKUP($B359,'R8'!$M$64:$O$69,3,FALSE)))</f>
        <v>0</v>
      </c>
      <c r="L359" s="80">
        <f>IF(ISERROR(VLOOKUP($B359,'R9'!$M$64:$O$69,3,FALSE)),IF(VLOOKUP($B359,'R9'!$N$64:$Q$69,4,FALSE)="","",VLOOKUP($B359,'R9'!$N$64:$Q$69,4,FALSE)),IF(VLOOKUP($B359,'R9'!$M$64:$O$69,3,FALSE)="","",VLOOKUP($B359,'R9'!$M$64:$O$69,3,FALSE)))</f>
        <v>2.5</v>
      </c>
      <c r="M359" s="80">
        <f>IF(ISERROR(VLOOKUP($B359,'R10'!$M$64:$O$69,3,FALSE)),IF(VLOOKUP($B359,'R10'!$N$64:$Q$69,4,FALSE)="","",VLOOKUP($B359,'R10'!$N$64:$Q$69,4,FALSE)),IF(VLOOKUP($B359,'R10'!$M$64:$O$69,3,FALSE)="","",VLOOKUP($B359,'R10'!$M$64:$O$69,3,FALSE)))</f>
        <v>1.5</v>
      </c>
      <c r="O359" s="80">
        <f>IF(C359="","",IF(C359&gt;C350,1,IF(C359=C350,0.5,0)))</f>
        <v>1</v>
      </c>
      <c r="P359" s="80">
        <f>IF(D359="","",IF(D359&gt;D351,1,IF(D359=D351,0.5,0)))</f>
        <v>0</v>
      </c>
      <c r="Q359" s="80">
        <f>IF(E359="","",IF(E359&gt;E352,1,IF(E359=E352,0.5,0)))</f>
        <v>1</v>
      </c>
      <c r="R359" s="80" t="str">
        <f>IF(F359="","",IF(F359&gt;F353,1,IF(F359=F353,0.5,0)))</f>
        <v/>
      </c>
      <c r="S359" s="80">
        <f>IF(G359="","",IF(G359&gt;G354,1,IF(G359=G354,0.5,0)))</f>
        <v>0</v>
      </c>
      <c r="T359" s="80">
        <f>IF(H359="","",IF(H359&gt;H355,1,IF(H359=H355,0.5,0)))</f>
        <v>0.5</v>
      </c>
      <c r="U359" s="80">
        <f>IF(I359="","",IF(I359&gt;I356,1,IF(I359=I356,0.5,0)))</f>
        <v>0</v>
      </c>
      <c r="V359" s="80">
        <f>IF(J359="","",IF(J359&gt;J357,1,IF(J359=J357,0.5,0)))</f>
        <v>0</v>
      </c>
      <c r="W359" s="80">
        <f>IF(K359="","",IF(K359&gt;K358,1,IF(K359=K358,0.5,0)))</f>
        <v>0</v>
      </c>
      <c r="X359" s="80">
        <f>IF(L359="","",IF(L359&gt;L360,1,IF(L359=L360,0.5,0)))</f>
        <v>1</v>
      </c>
      <c r="Y359" s="80">
        <f>IF(M359="","",IF(M359&gt;M349,1,IF(M359=M349,0.5,0)))</f>
        <v>0</v>
      </c>
    </row>
    <row r="360" spans="1:25" ht="15" customHeight="1" x14ac:dyDescent="0.3">
      <c r="A360" s="1">
        <v>12</v>
      </c>
      <c r="B360" s="92" t="s">
        <v>419</v>
      </c>
      <c r="C360" s="80">
        <f>IF(ISERROR(VLOOKUP($B360,'R11'!$M$64:$O$69,3,FALSE)),IF(VLOOKUP($B360,'R11'!$N$64:$Q$69,4,FALSE)="","",VLOOKUP($B360,'R11'!$N$64:$Q$69,4,FALSE)),IF(VLOOKUP($B360,'R11'!$M$64:$O$69,3,FALSE)="","",VLOOKUP($B360,'R11'!$M$64:$O$69,3,FALSE)))</f>
        <v>1</v>
      </c>
      <c r="D360" s="80">
        <f>IF(ISERROR(VLOOKUP($B360,'R1'!$M$64:$O$69,3,FALSE)),IF(VLOOKUP($B360,'R1'!$N$64:$Q$69,4,FALSE)="","",VLOOKUP($B360,'R1'!$N$64:$Q$69,4,FALSE)),IF(VLOOKUP($B360,'R1'!$M$64:$O$69,3,FALSE)="","",VLOOKUP($B360,'R1'!$M$64:$O$69,3,FALSE)))</f>
        <v>0</v>
      </c>
      <c r="E360" s="80">
        <f>IF(ISERROR(VLOOKUP($B360,'R2'!$M$64:$O$69,3,FALSE)),IF(VLOOKUP($B360,'R2'!$N$64:$Q$69,4,FALSE)="","",VLOOKUP($B360,'R2'!$N$64:$Q$69,4,FALSE)),IF(VLOOKUP($B360,'R2'!$M$64:$O$69,3,FALSE)="","",VLOOKUP($B360,'R2'!$M$64:$O$69,3,FALSE)))</f>
        <v>2.5</v>
      </c>
      <c r="F360" s="80">
        <f>IF(ISERROR(VLOOKUP($B360,'R3'!$M$64:$O$69,3,FALSE)),IF(VLOOKUP($B360,'R3'!$N$64:$Q$69,4,FALSE)="","",VLOOKUP($B360,'R3'!$N$64:$Q$69,4,FALSE)),IF(VLOOKUP($B360,'R3'!$M$64:$O$69,3,FALSE)="","",VLOOKUP($B360,'R3'!$M$64:$O$69,3,FALSE)))</f>
        <v>0</v>
      </c>
      <c r="G360" s="80">
        <f>IF(ISERROR(VLOOKUP($B360,'R4'!$M$64:$O$69,3,FALSE)),IF(VLOOKUP($B360,'R4'!$N$64:$Q$69,4,FALSE)="","",VLOOKUP($B360,'R4'!$N$64:$Q$69,4,FALSE)),IF(VLOOKUP($B360,'R4'!$M$64:$O$69,3,FALSE)="","",VLOOKUP($B360,'R4'!$M$64:$O$69,3,FALSE)))</f>
        <v>2.5</v>
      </c>
      <c r="H360" s="80">
        <f>IF(ISERROR(VLOOKUP($B360,'R5'!$M$64:$O$69,3,FALSE)),IF(VLOOKUP($B360,'R5'!$N$64:$Q$69,4,FALSE)="","",VLOOKUP($B360,'R5'!$N$64:$Q$69,4,FALSE)),IF(VLOOKUP($B360,'R5'!$M$64:$O$69,3,FALSE)="","",VLOOKUP($B360,'R5'!$M$64:$O$69,3,FALSE)))</f>
        <v>3</v>
      </c>
      <c r="I360" s="80">
        <f>IF(ISERROR(VLOOKUP($B360,'R6'!$M$64:$O$69,3,FALSE)),IF(VLOOKUP($B360,'R6'!$N$64:$Q$69,4,FALSE)="","",VLOOKUP($B360,'R6'!$N$64:$Q$69,4,FALSE)),IF(VLOOKUP($B360,'R6'!$M$64:$O$69,3,FALSE)="","",VLOOKUP($B360,'R6'!$M$64:$O$69,3,FALSE)))</f>
        <v>2</v>
      </c>
      <c r="J360" s="80">
        <f>IF(ISERROR(VLOOKUP($B360,'R7'!$M$64:$O$69,3,FALSE)),IF(VLOOKUP($B360,'R7'!$N$64:$Q$69,4,FALSE)="","",VLOOKUP($B360,'R7'!$N$64:$Q$69,4,FALSE)),IF(VLOOKUP($B360,'R7'!$M$64:$O$69,3,FALSE)="","",VLOOKUP($B360,'R7'!$M$64:$O$69,3,FALSE)))</f>
        <v>1</v>
      </c>
      <c r="K360" s="80" t="str">
        <f>IF(ISERROR(VLOOKUP($B360,'R8'!$M$64:$O$69,3,FALSE)),IF(VLOOKUP($B360,'R8'!$N$64:$Q$69,4,FALSE)="","",VLOOKUP($B360,'R8'!$N$64:$Q$69,4,FALSE)),IF(VLOOKUP($B360,'R8'!$M$64:$O$69,3,FALSE)="","",VLOOKUP($B360,'R8'!$M$64:$O$69,3,FALSE)))</f>
        <v/>
      </c>
      <c r="L360" s="80">
        <f>IF(ISERROR(VLOOKUP($B360,'R9'!$M$64:$O$69,3,FALSE)),IF(VLOOKUP($B360,'R9'!$N$64:$Q$69,4,FALSE)="","",VLOOKUP($B360,'R9'!$N$64:$Q$69,4,FALSE)),IF(VLOOKUP($B360,'R9'!$M$64:$O$69,3,FALSE)="","",VLOOKUP($B360,'R9'!$M$64:$O$69,3,FALSE)))</f>
        <v>1.5</v>
      </c>
      <c r="M360" s="80">
        <f>IF(ISERROR(VLOOKUP($B360,'R10'!$M$64:$O$69,3,FALSE)),IF(VLOOKUP($B360,'R10'!$N$64:$Q$69,4,FALSE)="","",VLOOKUP($B360,'R10'!$N$64:$Q$69,4,FALSE)),IF(VLOOKUP($B360,'R10'!$M$64:$O$69,3,FALSE)="","",VLOOKUP($B360,'R10'!$M$64:$O$69,3,FALSE)))</f>
        <v>2</v>
      </c>
      <c r="O360" s="80">
        <f>IF(C360="","",IF(C360&gt;C349,1,IF(C360=C349,0.5,0)))</f>
        <v>0</v>
      </c>
      <c r="P360" s="80">
        <f>IF(D360="","",IF(D360&gt;D355,1,IF(D360=D355,0.5,0)))</f>
        <v>0</v>
      </c>
      <c r="Q360" s="80">
        <f>IF(E360="","",IF(E360&gt;E350,1,IF(E360=E350,0.5,0)))</f>
        <v>1</v>
      </c>
      <c r="R360" s="80">
        <f>IF(F360="","",IF(F360&gt;F356,1,IF(F360=F356,0.5,0)))</f>
        <v>0</v>
      </c>
      <c r="S360" s="80">
        <f>IF(G360="","",IF(G360&gt;G351,1,IF(G360=G351,0.5,0)))</f>
        <v>1</v>
      </c>
      <c r="T360" s="80">
        <f>IF(H360="","",IF(H360&gt;H357,1,IF(H360=H357,0.5,0)))</f>
        <v>1</v>
      </c>
      <c r="U360" s="80">
        <f>IF(I360="","",IF(I360&gt;I352,1,IF(I360=I352,0.5,0)))</f>
        <v>0.5</v>
      </c>
      <c r="V360" s="80">
        <f>IF(J360="","",IF(J360&gt;J358,1,IF(J360=J358,0.5,0)))</f>
        <v>0</v>
      </c>
      <c r="W360" s="80" t="str">
        <f>IF(K360="","",IF(K360&gt;K353,1,IF(K360=K353,0.5,0)))</f>
        <v/>
      </c>
      <c r="X360" s="80">
        <f>IF(L360="","",IF(L360&gt;L359,1,IF(L360=L359,0.5,0)))</f>
        <v>0</v>
      </c>
      <c r="Y360" s="80">
        <f>IF(M360="","",IF(M360&gt;M354,1,IF(M360=M354,0.5,0)))</f>
        <v>0.5</v>
      </c>
    </row>
    <row r="361" spans="1:25" ht="15" customHeight="1" x14ac:dyDescent="0.3">
      <c r="A361" s="1"/>
      <c r="B361" s="88" t="s">
        <v>59</v>
      </c>
    </row>
    <row r="362" spans="1:25" ht="15" customHeight="1" x14ac:dyDescent="0.3">
      <c r="A362" s="1"/>
      <c r="B362" s="87" t="s">
        <v>24</v>
      </c>
    </row>
    <row r="363" spans="1:25" ht="15" customHeight="1" x14ac:dyDescent="0.3">
      <c r="A363" s="1"/>
      <c r="B363" s="87"/>
    </row>
    <row r="364" spans="1:25" ht="15" customHeight="1" x14ac:dyDescent="0.3">
      <c r="A364" s="1">
        <v>1</v>
      </c>
      <c r="B364" s="83" t="s">
        <v>130</v>
      </c>
      <c r="C364" s="80">
        <f>IF(ISERROR(VLOOKUP($B364,'R11'!$A$72:$C$77,3,FALSE)),IF(VLOOKUP($B364,'R11'!$B$72:$E$77,4,FALSE)="","",VLOOKUP($B364,'R11'!$B$72:$E$77,4,FALSE)),IF(VLOOKUP($B364,'R11'!$A$72:$C$77,3,FALSE)="","",VLOOKUP($B364,'R11'!$A$72:$C$77,3,FALSE)))</f>
        <v>1</v>
      </c>
      <c r="D364" s="80">
        <f>IF(ISERROR(VLOOKUP($B364,'R1'!$A$72:$C$77,3,FALSE)),IF(VLOOKUP($B364,'R1'!$B$72:$E$77,4,FALSE)="","",VLOOKUP($B364,'R1'!$B$72:$E$77,4,FALSE)),IF(VLOOKUP($B364,'R1'!$A$72:$C$77,3,FALSE)="","",VLOOKUP($B364,'R1'!$A$72:$C$77,3,FALSE)))</f>
        <v>2</v>
      </c>
      <c r="E364" s="80">
        <f>IF(ISERROR(VLOOKUP($B364,'R2'!$A$72:$C$77,3,FALSE)),IF(VLOOKUP($B364,'R2'!$B$72:$E$77,4,FALSE)="","",VLOOKUP($B364,'R2'!$B$72:$E$77,4,FALSE)),IF(VLOOKUP($B364,'R2'!$A$72:$C$77,3,FALSE)="","",VLOOKUP($B364,'R2'!$A$72:$C$77,3,FALSE)))</f>
        <v>0</v>
      </c>
      <c r="F364" s="80">
        <f>IF(ISERROR(VLOOKUP($B364,'R3'!$A$72:$C$77,3,FALSE)),IF(VLOOKUP($B364,'R3'!$B$72:$E$77,4,FALSE)="","",VLOOKUP($B364,'R3'!$B$72:$E$77,4,FALSE)),IF(VLOOKUP($B364,'R3'!$A$72:$C$77,3,FALSE)="","",VLOOKUP($B364,'R3'!$A$72:$C$77,3,FALSE)))</f>
        <v>3.5</v>
      </c>
      <c r="G364" s="80">
        <f>IF(ISERROR(VLOOKUP($B364,'R4'!$A$72:$C$77,3,FALSE)),IF(VLOOKUP($B364,'R4'!$B$72:$E$77,4,FALSE)="","",VLOOKUP($B364,'R4'!$B$72:$E$77,4,FALSE)),IF(VLOOKUP($B364,'R4'!$A$72:$C$77,3,FALSE)="","",VLOOKUP($B364,'R4'!$A$72:$C$77,3,FALSE)))</f>
        <v>1.5</v>
      </c>
      <c r="H364" s="80">
        <f>IF(ISERROR(VLOOKUP($B364,'R5'!$A$72:$C$77,3,FALSE)),IF(VLOOKUP($B364,'R5'!$B$72:$E$77,4,FALSE)="","",VLOOKUP($B364,'R5'!$B$72:$E$77,4,FALSE)),IF(VLOOKUP($B364,'R5'!$A$72:$C$77,3,FALSE)="","",VLOOKUP($B364,'R5'!$A$72:$C$77,3,FALSE)))</f>
        <v>1.5</v>
      </c>
      <c r="I364" s="80">
        <f>IF(ISERROR(VLOOKUP($B364,'R6'!$A$72:$C$77,3,FALSE)),IF(VLOOKUP($B364,'R6'!$B$72:$E$77,4,FALSE)="","",VLOOKUP($B364,'R6'!$B$72:$E$77,4,FALSE)),IF(VLOOKUP($B364,'R6'!$A$72:$C$77,3,FALSE)="","",VLOOKUP($B364,'R6'!$A$72:$C$77,3,FALSE)))</f>
        <v>1</v>
      </c>
      <c r="J364" s="80">
        <f>IF(ISERROR(VLOOKUP($B364,'R7'!$A$72:$C$77,3,FALSE)),IF(VLOOKUP($B364,'R7'!$B$72:$E$77,4,FALSE)="","",VLOOKUP($B364,'R7'!$B$72:$E$77,4,FALSE)),IF(VLOOKUP($B364,'R7'!$A$72:$C$77,3,FALSE)="","",VLOOKUP($B364,'R7'!$A$72:$C$77,3,FALSE)))</f>
        <v>1.5</v>
      </c>
      <c r="K364" s="80">
        <f>IF(ISERROR(VLOOKUP($B364,'R8'!$A$72:$C$77,3,FALSE)),IF(VLOOKUP($B364,'R8'!$B$72:$E$77,4,FALSE)="","",VLOOKUP($B364,'R8'!$B$72:$E$77,4,FALSE)),IF(VLOOKUP($B364,'R8'!$A$72:$C$77,3,FALSE)="","",VLOOKUP($B364,'R8'!$A$72:$C$77,3,FALSE)))</f>
        <v>1</v>
      </c>
      <c r="L364" s="80">
        <f>IF(ISERROR(VLOOKUP($B364,'R9'!$A$72:$C$77,3,FALSE)),IF(VLOOKUP($B364,'R9'!$B$72:$E$77,4,FALSE)="","",VLOOKUP($B364,'R9'!$B$72:$E$77,4,FALSE)),IF(VLOOKUP($B364,'R9'!$A$72:$C$77,3,FALSE)="","",VLOOKUP($B364,'R9'!$A$72:$C$77,3,FALSE)))</f>
        <v>1.5</v>
      </c>
      <c r="M364" s="80">
        <f>IF(ISERROR(VLOOKUP($B364,'R10'!$A$72:$C$77,3,FALSE)),IF(VLOOKUP($B364,'R10'!$B$72:$E$77,4,FALSE)="","",VLOOKUP($B364,'R10'!$B$72:$E$77,4,FALSE)),IF(VLOOKUP($B364,'R10'!$A$72:$C$77,3,FALSE)="","",VLOOKUP($B364,'R10'!$A$72:$C$77,3,FALSE)))</f>
        <v>1</v>
      </c>
      <c r="O364" s="80">
        <f>IF(C364="","",IF(C364&gt;C375,1,IF(C364=C375,0.5,0)))</f>
        <v>0</v>
      </c>
      <c r="P364" s="80">
        <f>IF(D364="","",IF(D364&gt;D365,1,IF(D364=D365,0.5,0)))</f>
        <v>0.5</v>
      </c>
      <c r="Q364" s="80">
        <f>IF(E364="","",IF(E364&gt;E366,1,IF(E364=E366,0.5,0)))</f>
        <v>0</v>
      </c>
      <c r="R364" s="80">
        <f>IF(F364="","",IF(F364&gt;F367,1,IF(F364=F367,0.5,0)))</f>
        <v>1</v>
      </c>
      <c r="S364" s="80">
        <f>IF(G364="","",IF(G364&gt;G368,1,IF(G364=G368,0.5,0)))</f>
        <v>0</v>
      </c>
      <c r="T364" s="80">
        <f>IF(H364="","",IF(H364&gt;H369,1,IF(H364=H369,0.5,0)))</f>
        <v>0</v>
      </c>
      <c r="U364" s="80">
        <f>IF(I364="","",IF(I364&gt;I370,1,IF(I364=I370,0.5,0)))</f>
        <v>0</v>
      </c>
      <c r="V364" s="80">
        <f>IF(J364="","",IF(J364&gt;J371,1,IF(J364=J371,0.5,0)))</f>
        <v>0</v>
      </c>
      <c r="W364" s="80">
        <f>IF(K364="","",IF(K364&gt;K372,1,IF(K364=K372,0.5,0)))</f>
        <v>0</v>
      </c>
      <c r="X364" s="80">
        <f>IF(L364="","",IF(L364&gt;L373,1,IF(L364=L373,0.5,0)))</f>
        <v>0</v>
      </c>
      <c r="Y364" s="80">
        <f>IF(M364="","",IF(M364&gt;M374,1,IF(M364=M374,0.5,0)))</f>
        <v>0</v>
      </c>
    </row>
    <row r="365" spans="1:25" ht="15" customHeight="1" x14ac:dyDescent="0.3">
      <c r="A365" s="1">
        <v>2</v>
      </c>
      <c r="B365" s="83" t="s">
        <v>420</v>
      </c>
      <c r="C365" s="80">
        <f>IF(ISERROR(VLOOKUP($B365,'R11'!$A$72:$C$77,3,FALSE)),IF(VLOOKUP($B365,'R11'!$B$72:$E$77,4,FALSE)="","",VLOOKUP($B365,'R11'!$B$72:$E$77,4,FALSE)),IF(VLOOKUP($B365,'R11'!$A$72:$C$77,3,FALSE)="","",VLOOKUP($B365,'R11'!$A$72:$C$77,3,FALSE)))</f>
        <v>4</v>
      </c>
      <c r="D365" s="80">
        <f>IF(ISERROR(VLOOKUP($B365,'R1'!$A$72:$C$77,3,FALSE)),IF(VLOOKUP($B365,'R1'!$B$72:$E$77,4,FALSE)="","",VLOOKUP($B365,'R1'!$B$72:$E$77,4,FALSE)),IF(VLOOKUP($B365,'R1'!$A$72:$C$77,3,FALSE)="","",VLOOKUP($B365,'R1'!$A$72:$C$77,3,FALSE)))</f>
        <v>2</v>
      </c>
      <c r="E365" s="80">
        <f>IF(ISERROR(VLOOKUP($B365,'R2'!$A$72:$C$77,3,FALSE)),IF(VLOOKUP($B365,'R2'!$B$72:$E$77,4,FALSE)="","",VLOOKUP($B365,'R2'!$B$72:$E$77,4,FALSE)),IF(VLOOKUP($B365,'R2'!$A$72:$C$77,3,FALSE)="","",VLOOKUP($B365,'R2'!$A$72:$C$77,3,FALSE)))</f>
        <v>2</v>
      </c>
      <c r="F365" s="80">
        <f>IF(ISERROR(VLOOKUP($B365,'R3'!$A$72:$C$77,3,FALSE)),IF(VLOOKUP($B365,'R3'!$B$72:$E$77,4,FALSE)="","",VLOOKUP($B365,'R3'!$B$72:$E$77,4,FALSE)),IF(VLOOKUP($B365,'R3'!$A$72:$C$77,3,FALSE)="","",VLOOKUP($B365,'R3'!$A$72:$C$77,3,FALSE)))</f>
        <v>0.5</v>
      </c>
      <c r="G365" s="80">
        <f>IF(ISERROR(VLOOKUP($B365,'R4'!$A$72:$C$77,3,FALSE)),IF(VLOOKUP($B365,'R4'!$B$72:$E$77,4,FALSE)="","",VLOOKUP($B365,'R4'!$B$72:$E$77,4,FALSE)),IF(VLOOKUP($B365,'R4'!$A$72:$C$77,3,FALSE)="","",VLOOKUP($B365,'R4'!$A$72:$C$77,3,FALSE)))</f>
        <v>1</v>
      </c>
      <c r="H365" s="80">
        <f>IF(ISERROR(VLOOKUP($B365,'R5'!$A$72:$C$77,3,FALSE)),IF(VLOOKUP($B365,'R5'!$B$72:$E$77,4,FALSE)="","",VLOOKUP($B365,'R5'!$B$72:$E$77,4,FALSE)),IF(VLOOKUP($B365,'R5'!$A$72:$C$77,3,FALSE)="","",VLOOKUP($B365,'R5'!$A$72:$C$77,3,FALSE)))</f>
        <v>2</v>
      </c>
      <c r="I365" s="80">
        <f>IF(ISERROR(VLOOKUP($B365,'R6'!$A$72:$C$77,3,FALSE)),IF(VLOOKUP($B365,'R6'!$B$72:$E$77,4,FALSE)="","",VLOOKUP($B365,'R6'!$B$72:$E$77,4,FALSE)),IF(VLOOKUP($B365,'R6'!$A$72:$C$77,3,FALSE)="","",VLOOKUP($B365,'R6'!$A$72:$C$77,3,FALSE)))</f>
        <v>1</v>
      </c>
      <c r="J365" s="80">
        <f>IF(ISERROR(VLOOKUP($B365,'R7'!$A$72:$C$77,3,FALSE)),IF(VLOOKUP($B365,'R7'!$B$72:$E$77,4,FALSE)="","",VLOOKUP($B365,'R7'!$B$72:$E$77,4,FALSE)),IF(VLOOKUP($B365,'R7'!$A$72:$C$77,3,FALSE)="","",VLOOKUP($B365,'R7'!$A$72:$C$77,3,FALSE)))</f>
        <v>2</v>
      </c>
      <c r="K365" s="80">
        <f>IF(ISERROR(VLOOKUP($B365,'R8'!$A$72:$C$77,3,FALSE)),IF(VLOOKUP($B365,'R8'!$B$72:$E$77,4,FALSE)="","",VLOOKUP($B365,'R8'!$B$72:$E$77,4,FALSE)),IF(VLOOKUP($B365,'R8'!$A$72:$C$77,3,FALSE)="","",VLOOKUP($B365,'R8'!$A$72:$C$77,3,FALSE)))</f>
        <v>2</v>
      </c>
      <c r="L365" s="80">
        <f>IF(ISERROR(VLOOKUP($B365,'R9'!$A$72:$C$77,3,FALSE)),IF(VLOOKUP($B365,'R9'!$B$72:$E$77,4,FALSE)="","",VLOOKUP($B365,'R9'!$B$72:$E$77,4,FALSE)),IF(VLOOKUP($B365,'R9'!$A$72:$C$77,3,FALSE)="","",VLOOKUP($B365,'R9'!$A$72:$C$77,3,FALSE)))</f>
        <v>2</v>
      </c>
      <c r="M365" s="80">
        <f>IF(ISERROR(VLOOKUP($B365,'R10'!$A$72:$C$77,3,FALSE)),IF(VLOOKUP($B365,'R10'!$B$72:$E$77,4,FALSE)="","",VLOOKUP($B365,'R10'!$B$72:$E$77,4,FALSE)),IF(VLOOKUP($B365,'R10'!$A$72:$C$77,3,FALSE)="","",VLOOKUP($B365,'R10'!$A$72:$C$77,3,FALSE)))</f>
        <v>1.5</v>
      </c>
      <c r="O365" s="80">
        <f>IF(C365="","",IF(C365&gt;C374,1,IF(C365=C374,0.5,0)))</f>
        <v>1</v>
      </c>
      <c r="P365" s="80">
        <f>IF(D365="","",IF(D365&gt;D364,1,IF(D365=D364,0.5,0)))</f>
        <v>0.5</v>
      </c>
      <c r="Q365" s="80">
        <f>IF(E365="","",IF(E365&gt;E375,1,IF(E365=E375,0.5,0)))</f>
        <v>0.5</v>
      </c>
      <c r="R365" s="80">
        <f>IF(F365="","",IF(F365&gt;F366,1,IF(F365=F366,0.5,0)))</f>
        <v>0</v>
      </c>
      <c r="S365" s="80">
        <f>IF(G365="","",IF(G365&gt;G367,1,IF(G365=G367,0.5,0)))</f>
        <v>0</v>
      </c>
      <c r="T365" s="80">
        <f>IF(H365="","",IF(H365&gt;H368,1,IF(H365=H368,0.5,0)))</f>
        <v>0.5</v>
      </c>
      <c r="U365" s="80">
        <f>IF(I365="","",IF(I365&gt;I369,1,IF(I365=I369,0.5,0)))</f>
        <v>0</v>
      </c>
      <c r="V365" s="80">
        <f>IF(J365="","",IF(J365&gt;J370,1,IF(J365=J370,0.5,0)))</f>
        <v>0.5</v>
      </c>
      <c r="W365" s="80">
        <f>IF(K365="","",IF(K365&gt;K371,1,IF(K365=K371,0.5,0)))</f>
        <v>0.5</v>
      </c>
      <c r="X365" s="80">
        <f>IF(L365="","",IF(L365&gt;L372,1,IF(L365=L372,0.5,0)))</f>
        <v>0.5</v>
      </c>
      <c r="Y365" s="80">
        <f>IF(M365="","",IF(M365&gt;M373,1,IF(M365=M373,0.5,0)))</f>
        <v>0</v>
      </c>
    </row>
    <row r="366" spans="1:25" ht="15" customHeight="1" x14ac:dyDescent="0.3">
      <c r="A366" s="1">
        <v>3</v>
      </c>
      <c r="B366" s="83" t="s">
        <v>421</v>
      </c>
      <c r="C366" s="80">
        <f>IF(ISERROR(VLOOKUP($B366,'R11'!$A$72:$C$77,3,FALSE)),IF(VLOOKUP($B366,'R11'!$B$72:$E$77,4,FALSE)="","",VLOOKUP($B366,'R11'!$B$72:$E$77,4,FALSE)),IF(VLOOKUP($B366,'R11'!$A$72:$C$77,3,FALSE)="","",VLOOKUP($B366,'R11'!$A$72:$C$77,3,FALSE)))</f>
        <v>4</v>
      </c>
      <c r="D366" s="80">
        <f>IF(ISERROR(VLOOKUP($B366,'R1'!$A$72:$C$77,3,FALSE)),IF(VLOOKUP($B366,'R1'!$B$72:$E$77,4,FALSE)="","",VLOOKUP($B366,'R1'!$B$72:$E$77,4,FALSE)),IF(VLOOKUP($B366,'R1'!$A$72:$C$77,3,FALSE)="","",VLOOKUP($B366,'R1'!$A$72:$C$77,3,FALSE)))</f>
        <v>3.5</v>
      </c>
      <c r="E366" s="80">
        <f>IF(ISERROR(VLOOKUP($B366,'R2'!$A$72:$C$77,3,FALSE)),IF(VLOOKUP($B366,'R2'!$B$72:$E$77,4,FALSE)="","",VLOOKUP($B366,'R2'!$B$72:$E$77,4,FALSE)),IF(VLOOKUP($B366,'R2'!$A$72:$C$77,3,FALSE)="","",VLOOKUP($B366,'R2'!$A$72:$C$77,3,FALSE)))</f>
        <v>4</v>
      </c>
      <c r="F366" s="80">
        <f>IF(ISERROR(VLOOKUP($B366,'R3'!$A$72:$C$77,3,FALSE)),IF(VLOOKUP($B366,'R3'!$B$72:$E$77,4,FALSE)="","",VLOOKUP($B366,'R3'!$B$72:$E$77,4,FALSE)),IF(VLOOKUP($B366,'R3'!$A$72:$C$77,3,FALSE)="","",VLOOKUP($B366,'R3'!$A$72:$C$77,3,FALSE)))</f>
        <v>3.5</v>
      </c>
      <c r="G366" s="80">
        <f>IF(ISERROR(VLOOKUP($B366,'R4'!$A$72:$C$77,3,FALSE)),IF(VLOOKUP($B366,'R4'!$B$72:$E$77,4,FALSE)="","",VLOOKUP($B366,'R4'!$B$72:$E$77,4,FALSE)),IF(VLOOKUP($B366,'R4'!$A$72:$C$77,3,FALSE)="","",VLOOKUP($B366,'R4'!$A$72:$C$77,3,FALSE)))</f>
        <v>2</v>
      </c>
      <c r="H366" s="80">
        <f>IF(ISERROR(VLOOKUP($B366,'R5'!$A$72:$C$77,3,FALSE)),IF(VLOOKUP($B366,'R5'!$B$72:$E$77,4,FALSE)="","",VLOOKUP($B366,'R5'!$B$72:$E$77,4,FALSE)),IF(VLOOKUP($B366,'R5'!$A$72:$C$77,3,FALSE)="","",VLOOKUP($B366,'R5'!$A$72:$C$77,3,FALSE)))</f>
        <v>2.5</v>
      </c>
      <c r="I366" s="80">
        <f>IF(ISERROR(VLOOKUP($B366,'R6'!$A$72:$C$77,3,FALSE)),IF(VLOOKUP($B366,'R6'!$B$72:$E$77,4,FALSE)="","",VLOOKUP($B366,'R6'!$B$72:$E$77,4,FALSE)),IF(VLOOKUP($B366,'R6'!$A$72:$C$77,3,FALSE)="","",VLOOKUP($B366,'R6'!$A$72:$C$77,3,FALSE)))</f>
        <v>3</v>
      </c>
      <c r="J366" s="80">
        <f>IF(ISERROR(VLOOKUP($B366,'R7'!$A$72:$C$77,3,FALSE)),IF(VLOOKUP($B366,'R7'!$B$72:$E$77,4,FALSE)="","",VLOOKUP($B366,'R7'!$B$72:$E$77,4,FALSE)),IF(VLOOKUP($B366,'R7'!$A$72:$C$77,3,FALSE)="","",VLOOKUP($B366,'R7'!$A$72:$C$77,3,FALSE)))</f>
        <v>4</v>
      </c>
      <c r="K366" s="80">
        <f>IF(ISERROR(VLOOKUP($B366,'R8'!$A$72:$C$77,3,FALSE)),IF(VLOOKUP($B366,'R8'!$B$72:$E$77,4,FALSE)="","",VLOOKUP($B366,'R8'!$B$72:$E$77,4,FALSE)),IF(VLOOKUP($B366,'R8'!$A$72:$C$77,3,FALSE)="","",VLOOKUP($B366,'R8'!$A$72:$C$77,3,FALSE)))</f>
        <v>1.5</v>
      </c>
      <c r="L366" s="80">
        <f>IF(ISERROR(VLOOKUP($B366,'R9'!$A$72:$C$77,3,FALSE)),IF(VLOOKUP($B366,'R9'!$B$72:$E$77,4,FALSE)="","",VLOOKUP($B366,'R9'!$B$72:$E$77,4,FALSE)),IF(VLOOKUP($B366,'R9'!$A$72:$C$77,3,FALSE)="","",VLOOKUP($B366,'R9'!$A$72:$C$77,3,FALSE)))</f>
        <v>3</v>
      </c>
      <c r="M366" s="80">
        <f>IF(ISERROR(VLOOKUP($B366,'R10'!$A$72:$C$77,3,FALSE)),IF(VLOOKUP($B366,'R10'!$B$72:$E$77,4,FALSE)="","",VLOOKUP($B366,'R10'!$B$72:$E$77,4,FALSE)),IF(VLOOKUP($B366,'R10'!$A$72:$C$77,3,FALSE)="","",VLOOKUP($B366,'R10'!$A$72:$C$77,3,FALSE)))</f>
        <v>3</v>
      </c>
      <c r="O366" s="80">
        <f>IF(C366="","",IF(C366&gt;C373,1,IF(C366=C373,0.5,0)))</f>
        <v>1</v>
      </c>
      <c r="P366" s="80">
        <f>IF(D366="","",IF(D366&gt;D374,1,IF(D366=D374,0.5,0)))</f>
        <v>1</v>
      </c>
      <c r="Q366" s="80">
        <f>IF(E366="","",IF(E366&gt;E364,1,IF(E366=E364,0.5,0)))</f>
        <v>1</v>
      </c>
      <c r="R366" s="80">
        <f>IF(F366="","",IF(F366&gt;F365,1,IF(F366=F365,0.5,0)))</f>
        <v>1</v>
      </c>
      <c r="S366" s="80">
        <f>IF(G366="","",IF(G366&gt;G375,1,IF(G366=G375,0.5,0)))</f>
        <v>0.5</v>
      </c>
      <c r="T366" s="80">
        <f>IF(H366="","",IF(H366&gt;H367,1,IF(H366=H367,0.5,0)))</f>
        <v>1</v>
      </c>
      <c r="U366" s="80">
        <f>IF(I366="","",IF(I366&gt;I368,1,IF(I366=I368,0.5,0)))</f>
        <v>1</v>
      </c>
      <c r="V366" s="80">
        <f>IF(J366="","",IF(J366&gt;J369,1,IF(J366=J369,0.5,0)))</f>
        <v>1</v>
      </c>
      <c r="W366" s="80">
        <f>IF(K366="","",IF(K366&gt;K370,1,IF(K366=K370,0.5,0)))</f>
        <v>0</v>
      </c>
      <c r="X366" s="80">
        <f>IF(L366="","",IF(L366&gt;L371,1,IF(L366=L371,0.5,0)))</f>
        <v>1</v>
      </c>
      <c r="Y366" s="80">
        <f>IF(M366="","",IF(M366&gt;M372,1,IF(M366=M372,0.5,0)))</f>
        <v>1</v>
      </c>
    </row>
    <row r="367" spans="1:25" ht="15" customHeight="1" x14ac:dyDescent="0.3">
      <c r="A367" s="1">
        <v>4</v>
      </c>
      <c r="B367" s="83" t="s">
        <v>422</v>
      </c>
      <c r="C367" s="80">
        <f>IF(ISERROR(VLOOKUP($B367,'R11'!$A$72:$C$77,3,FALSE)),IF(VLOOKUP($B367,'R11'!$B$72:$E$77,4,FALSE)="","",VLOOKUP($B367,'R11'!$B$72:$E$77,4,FALSE)),IF(VLOOKUP($B367,'R11'!$A$72:$C$77,3,FALSE)="","",VLOOKUP($B367,'R11'!$A$72:$C$77,3,FALSE)))</f>
        <v>2</v>
      </c>
      <c r="D367" s="80">
        <f>IF(ISERROR(VLOOKUP($B367,'R1'!$A$72:$C$77,3,FALSE)),IF(VLOOKUP($B367,'R1'!$B$72:$E$77,4,FALSE)="","",VLOOKUP($B367,'R1'!$B$72:$E$77,4,FALSE)),IF(VLOOKUP($B367,'R1'!$A$72:$C$77,3,FALSE)="","",VLOOKUP($B367,'R1'!$A$72:$C$77,3,FALSE)))</f>
        <v>0</v>
      </c>
      <c r="E367" s="80">
        <f>IF(ISERROR(VLOOKUP($B367,'R2'!$A$72:$C$77,3,FALSE)),IF(VLOOKUP($B367,'R2'!$B$72:$E$77,4,FALSE)="","",VLOOKUP($B367,'R2'!$B$72:$E$77,4,FALSE)),IF(VLOOKUP($B367,'R2'!$A$72:$C$77,3,FALSE)="","",VLOOKUP($B367,'R2'!$A$72:$C$77,3,FALSE)))</f>
        <v>2</v>
      </c>
      <c r="F367" s="80">
        <f>IF(ISERROR(VLOOKUP($B367,'R3'!$A$72:$C$77,3,FALSE)),IF(VLOOKUP($B367,'R3'!$B$72:$E$77,4,FALSE)="","",VLOOKUP($B367,'R3'!$B$72:$E$77,4,FALSE)),IF(VLOOKUP($B367,'R3'!$A$72:$C$77,3,FALSE)="","",VLOOKUP($B367,'R3'!$A$72:$C$77,3,FALSE)))</f>
        <v>0.5</v>
      </c>
      <c r="G367" s="80">
        <f>IF(ISERROR(VLOOKUP($B367,'R4'!$A$72:$C$77,3,FALSE)),IF(VLOOKUP($B367,'R4'!$B$72:$E$77,4,FALSE)="","",VLOOKUP($B367,'R4'!$B$72:$E$77,4,FALSE)),IF(VLOOKUP($B367,'R4'!$A$72:$C$77,3,FALSE)="","",VLOOKUP($B367,'R4'!$A$72:$C$77,3,FALSE)))</f>
        <v>2</v>
      </c>
      <c r="H367" s="80">
        <f>IF(ISERROR(VLOOKUP($B367,'R5'!$A$72:$C$77,3,FALSE)),IF(VLOOKUP($B367,'R5'!$B$72:$E$77,4,FALSE)="","",VLOOKUP($B367,'R5'!$B$72:$E$77,4,FALSE)),IF(VLOOKUP($B367,'R5'!$A$72:$C$77,3,FALSE)="","",VLOOKUP($B367,'R5'!$A$72:$C$77,3,FALSE)))</f>
        <v>1.5</v>
      </c>
      <c r="I367" s="80">
        <f>IF(ISERROR(VLOOKUP($B367,'R6'!$A$72:$C$77,3,FALSE)),IF(VLOOKUP($B367,'R6'!$B$72:$E$77,4,FALSE)="","",VLOOKUP($B367,'R6'!$B$72:$E$77,4,FALSE)),IF(VLOOKUP($B367,'R6'!$A$72:$C$77,3,FALSE)="","",VLOOKUP($B367,'R6'!$A$72:$C$77,3,FALSE)))</f>
        <v>1.5</v>
      </c>
      <c r="J367" s="80">
        <f>IF(ISERROR(VLOOKUP($B367,'R7'!$A$72:$C$77,3,FALSE)),IF(VLOOKUP($B367,'R7'!$B$72:$E$77,4,FALSE)="","",VLOOKUP($B367,'R7'!$B$72:$E$77,4,FALSE)),IF(VLOOKUP($B367,'R7'!$A$72:$C$77,3,FALSE)="","",VLOOKUP($B367,'R7'!$A$72:$C$77,3,FALSE)))</f>
        <v>1</v>
      </c>
      <c r="K367" s="80">
        <f>IF(ISERROR(VLOOKUP($B367,'R8'!$A$72:$C$77,3,FALSE)),IF(VLOOKUP($B367,'R8'!$B$72:$E$77,4,FALSE)="","",VLOOKUP($B367,'R8'!$B$72:$E$77,4,FALSE)),IF(VLOOKUP($B367,'R8'!$A$72:$C$77,3,FALSE)="","",VLOOKUP($B367,'R8'!$A$72:$C$77,3,FALSE)))</f>
        <v>0.5</v>
      </c>
      <c r="L367" s="80">
        <f>IF(ISERROR(VLOOKUP($B367,'R9'!$A$72:$C$77,3,FALSE)),IF(VLOOKUP($B367,'R9'!$B$72:$E$77,4,FALSE)="","",VLOOKUP($B367,'R9'!$B$72:$E$77,4,FALSE)),IF(VLOOKUP($B367,'R9'!$A$72:$C$77,3,FALSE)="","",VLOOKUP($B367,'R9'!$A$72:$C$77,3,FALSE)))</f>
        <v>2.5</v>
      </c>
      <c r="M367" s="80">
        <f>IF(ISERROR(VLOOKUP($B367,'R10'!$A$72:$C$77,3,FALSE)),IF(VLOOKUP($B367,'R10'!$B$72:$E$77,4,FALSE)="","",VLOOKUP($B367,'R10'!$B$72:$E$77,4,FALSE)),IF(VLOOKUP($B367,'R10'!$A$72:$C$77,3,FALSE)="","",VLOOKUP($B367,'R10'!$A$72:$C$77,3,FALSE)))</f>
        <v>2</v>
      </c>
      <c r="O367" s="80">
        <f>IF(C367="","",IF(C367&gt;C372,1,IF(C367=C372,0.5,0)))</f>
        <v>0.5</v>
      </c>
      <c r="P367" s="80">
        <f>IF(D367="","",IF(D367&gt;D373,1,IF(D367=D373,0.5,0)))</f>
        <v>0</v>
      </c>
      <c r="Q367" s="80">
        <f>IF(E367="","",IF(E367&gt;E374,1,IF(E367=E374,0.5,0)))</f>
        <v>0.5</v>
      </c>
      <c r="R367" s="80">
        <f>IF(F367="","",IF(F367&gt;F364,1,IF(F367=F364,0.5,0)))</f>
        <v>0</v>
      </c>
      <c r="S367" s="80">
        <f>IF(G367="","",IF(G367&gt;G365,1,IF(G367=G365,0.5,0)))</f>
        <v>1</v>
      </c>
      <c r="T367" s="80">
        <f>IF(H367="","",IF(H367&gt;H366,1,IF(H367=H366,0.5,0)))</f>
        <v>0</v>
      </c>
      <c r="U367" s="80">
        <f>IF(I367="","",IF(I367&gt;I375,1,IF(I367=I375,0.5,0)))</f>
        <v>0</v>
      </c>
      <c r="V367" s="80">
        <f>IF(J367="","",IF(J367&gt;J368,1,IF(J367=J368,0.5,0)))</f>
        <v>0</v>
      </c>
      <c r="W367" s="80">
        <f>IF(K367="","",IF(K367&gt;K369,1,IF(K367=K369,0.5,0)))</f>
        <v>0</v>
      </c>
      <c r="X367" s="80">
        <f>IF(L367="","",IF(L367&gt;L370,1,IF(L367=L370,0.5,0)))</f>
        <v>1</v>
      </c>
      <c r="Y367" s="80">
        <f>IF(M367="","",IF(M367&gt;M371,1,IF(M367=M371,0.5,0)))</f>
        <v>0.5</v>
      </c>
    </row>
    <row r="368" spans="1:25" ht="15" customHeight="1" x14ac:dyDescent="0.3">
      <c r="A368" s="1">
        <v>5</v>
      </c>
      <c r="B368" s="92" t="s">
        <v>423</v>
      </c>
      <c r="C368" s="80">
        <f>IF(ISERROR(VLOOKUP($B368,'R11'!$A$72:$C$77,3,FALSE)),IF(VLOOKUP($B368,'R11'!$B$72:$E$77,4,FALSE)="","",VLOOKUP($B368,'R11'!$B$72:$E$77,4,FALSE)),IF(VLOOKUP($B368,'R11'!$A$72:$C$77,3,FALSE)="","",VLOOKUP($B368,'R11'!$A$72:$C$77,3,FALSE)))</f>
        <v>2</v>
      </c>
      <c r="D368" s="80">
        <f>IF(ISERROR(VLOOKUP($B368,'R1'!$A$72:$C$77,3,FALSE)),IF(VLOOKUP($B368,'R1'!$B$72:$E$77,4,FALSE)="","",VLOOKUP($B368,'R1'!$B$72:$E$77,4,FALSE)),IF(VLOOKUP($B368,'R1'!$A$72:$C$77,3,FALSE)="","",VLOOKUP($B368,'R1'!$A$72:$C$77,3,FALSE)))</f>
        <v>3.5</v>
      </c>
      <c r="E368" s="80">
        <f>IF(ISERROR(VLOOKUP($B368,'R2'!$A$72:$C$77,3,FALSE)),IF(VLOOKUP($B368,'R2'!$B$72:$E$77,4,FALSE)="","",VLOOKUP($B368,'R2'!$B$72:$E$77,4,FALSE)),IF(VLOOKUP($B368,'R2'!$A$72:$C$77,3,FALSE)="","",VLOOKUP($B368,'R2'!$A$72:$C$77,3,FALSE)))</f>
        <v>2</v>
      </c>
      <c r="F368" s="80">
        <f>IF(ISERROR(VLOOKUP($B368,'R3'!$A$72:$C$77,3,FALSE)),IF(VLOOKUP($B368,'R3'!$B$72:$E$77,4,FALSE)="","",VLOOKUP($B368,'R3'!$B$72:$E$77,4,FALSE)),IF(VLOOKUP($B368,'R3'!$A$72:$C$77,3,FALSE)="","",VLOOKUP($B368,'R3'!$A$72:$C$77,3,FALSE)))</f>
        <v>0</v>
      </c>
      <c r="G368" s="80">
        <f>IF(ISERROR(VLOOKUP($B368,'R4'!$A$72:$C$77,3,FALSE)),IF(VLOOKUP($B368,'R4'!$B$72:$E$77,4,FALSE)="","",VLOOKUP($B368,'R4'!$B$72:$E$77,4,FALSE)),IF(VLOOKUP($B368,'R4'!$A$72:$C$77,3,FALSE)="","",VLOOKUP($B368,'R4'!$A$72:$C$77,3,FALSE)))</f>
        <v>2.5</v>
      </c>
      <c r="H368" s="80">
        <f>IF(ISERROR(VLOOKUP($B368,'R5'!$A$72:$C$77,3,FALSE)),IF(VLOOKUP($B368,'R5'!$B$72:$E$77,4,FALSE)="","",VLOOKUP($B368,'R5'!$B$72:$E$77,4,FALSE)),IF(VLOOKUP($B368,'R5'!$A$72:$C$77,3,FALSE)="","",VLOOKUP($B368,'R5'!$A$72:$C$77,3,FALSE)))</f>
        <v>2</v>
      </c>
      <c r="I368" s="80">
        <f>IF(ISERROR(VLOOKUP($B368,'R6'!$A$72:$C$77,3,FALSE)),IF(VLOOKUP($B368,'R6'!$B$72:$E$77,4,FALSE)="","",VLOOKUP($B368,'R6'!$B$72:$E$77,4,FALSE)),IF(VLOOKUP($B368,'R6'!$A$72:$C$77,3,FALSE)="","",VLOOKUP($B368,'R6'!$A$72:$C$77,3,FALSE)))</f>
        <v>1</v>
      </c>
      <c r="J368" s="80">
        <f>IF(ISERROR(VLOOKUP($B368,'R7'!$A$72:$C$77,3,FALSE)),IF(VLOOKUP($B368,'R7'!$B$72:$E$77,4,FALSE)="","",VLOOKUP($B368,'R7'!$B$72:$E$77,4,FALSE)),IF(VLOOKUP($B368,'R7'!$A$72:$C$77,3,FALSE)="","",VLOOKUP($B368,'R7'!$A$72:$C$77,3,FALSE)))</f>
        <v>3</v>
      </c>
      <c r="K368" s="80">
        <f>IF(ISERROR(VLOOKUP($B368,'R8'!$A$72:$C$77,3,FALSE)),IF(VLOOKUP($B368,'R8'!$B$72:$E$77,4,FALSE)="","",VLOOKUP($B368,'R8'!$B$72:$E$77,4,FALSE)),IF(VLOOKUP($B368,'R8'!$A$72:$C$77,3,FALSE)="","",VLOOKUP($B368,'R8'!$A$72:$C$77,3,FALSE)))</f>
        <v>2.5</v>
      </c>
      <c r="L368" s="80">
        <f>IF(ISERROR(VLOOKUP($B368,'R9'!$A$72:$C$77,3,FALSE)),IF(VLOOKUP($B368,'R9'!$B$72:$E$77,4,FALSE)="","",VLOOKUP($B368,'R9'!$B$72:$E$77,4,FALSE)),IF(VLOOKUP($B368,'R9'!$A$72:$C$77,3,FALSE)="","",VLOOKUP($B368,'R9'!$A$72:$C$77,3,FALSE)))</f>
        <v>1</v>
      </c>
      <c r="M368" s="80">
        <f>IF(ISERROR(VLOOKUP($B368,'R10'!$A$72:$C$77,3,FALSE)),IF(VLOOKUP($B368,'R10'!$B$72:$E$77,4,FALSE)="","",VLOOKUP($B368,'R10'!$B$72:$E$77,4,FALSE)),IF(VLOOKUP($B368,'R10'!$A$72:$C$77,3,FALSE)="","",VLOOKUP($B368,'R10'!$A$72:$C$77,3,FALSE)))</f>
        <v>0.5</v>
      </c>
      <c r="O368" s="80">
        <f>IF(C368="","",IF(C368&gt;C371,1,IF(C368=C371,0.5,0)))</f>
        <v>0.5</v>
      </c>
      <c r="P368" s="80">
        <f>IF(D368="","",IF(D368&gt;D372,1,IF(D368=D372,0.5,0)))</f>
        <v>1</v>
      </c>
      <c r="Q368" s="80">
        <f>IF(E368="","",IF(E368&gt;E373,1,IF(E368=E373,0.5,0)))</f>
        <v>0.5</v>
      </c>
      <c r="R368" s="80">
        <f>IF(F368="","",IF(F368&gt;F374,1,IF(F368=F374,0.5,0)))</f>
        <v>0</v>
      </c>
      <c r="S368" s="80">
        <f>IF(G368="","",IF(G368&gt;G364,1,IF(G368=G364,0.5,0)))</f>
        <v>1</v>
      </c>
      <c r="T368" s="80">
        <f>IF(H368="","",IF(H368&gt;H365,1,IF(H368=H365,0.5,0)))</f>
        <v>0.5</v>
      </c>
      <c r="U368" s="80">
        <f>IF(I368="","",IF(I368&gt;I366,1,IF(I368=I366,0.5,0)))</f>
        <v>0</v>
      </c>
      <c r="V368" s="80">
        <f>IF(J368="","",IF(J368&gt;J367,1,IF(J368=J367,0.5,0)))</f>
        <v>1</v>
      </c>
      <c r="W368" s="80">
        <f>IF(K368="","",IF(K368&gt;K375,1,IF(K368=K375,0.5,0)))</f>
        <v>1</v>
      </c>
      <c r="X368" s="80">
        <f>IF(L368="","",IF(L368&gt;L369,1,IF(L368=L369,0.5,0)))</f>
        <v>0</v>
      </c>
      <c r="Y368" s="80">
        <f>IF(M368="","",IF(M368&gt;M370,1,IF(M368=M370,0.5,0)))</f>
        <v>0</v>
      </c>
    </row>
    <row r="369" spans="1:25" ht="15" customHeight="1" x14ac:dyDescent="0.3">
      <c r="A369" s="1">
        <v>6</v>
      </c>
      <c r="B369" s="83" t="s">
        <v>424</v>
      </c>
      <c r="C369" s="80">
        <f>IF(ISERROR(VLOOKUP($B369,'R11'!$A$72:$C$77,3,FALSE)),IF(VLOOKUP($B369,'R11'!$B$72:$E$77,4,FALSE)="","",VLOOKUP($B369,'R11'!$B$72:$E$77,4,FALSE)),IF(VLOOKUP($B369,'R11'!$A$72:$C$77,3,FALSE)="","",VLOOKUP($B369,'R11'!$A$72:$C$77,3,FALSE)))</f>
        <v>4</v>
      </c>
      <c r="D369" s="80">
        <f>IF(ISERROR(VLOOKUP($B369,'R1'!$A$72:$C$77,3,FALSE)),IF(VLOOKUP($B369,'R1'!$B$72:$E$77,4,FALSE)="","",VLOOKUP($B369,'R1'!$B$72:$E$77,4,FALSE)),IF(VLOOKUP($B369,'R1'!$A$72:$C$77,3,FALSE)="","",VLOOKUP($B369,'R1'!$A$72:$C$77,3,FALSE)))</f>
        <v>3</v>
      </c>
      <c r="E369" s="80">
        <f>IF(ISERROR(VLOOKUP($B369,'R2'!$A$72:$C$77,3,FALSE)),IF(VLOOKUP($B369,'R2'!$B$72:$E$77,4,FALSE)="","",VLOOKUP($B369,'R2'!$B$72:$E$77,4,FALSE)),IF(VLOOKUP($B369,'R2'!$A$72:$C$77,3,FALSE)="","",VLOOKUP($B369,'R2'!$A$72:$C$77,3,FALSE)))</f>
        <v>4</v>
      </c>
      <c r="F369" s="80">
        <f>IF(ISERROR(VLOOKUP($B369,'R3'!$A$72:$C$77,3,FALSE)),IF(VLOOKUP($B369,'R3'!$B$72:$E$77,4,FALSE)="","",VLOOKUP($B369,'R3'!$B$72:$E$77,4,FALSE)),IF(VLOOKUP($B369,'R3'!$A$72:$C$77,3,FALSE)="","",VLOOKUP($B369,'R3'!$A$72:$C$77,3,FALSE)))</f>
        <v>4</v>
      </c>
      <c r="G369" s="80">
        <f>IF(ISERROR(VLOOKUP($B369,'R4'!$A$72:$C$77,3,FALSE)),IF(VLOOKUP($B369,'R4'!$B$72:$E$77,4,FALSE)="","",VLOOKUP($B369,'R4'!$B$72:$E$77,4,FALSE)),IF(VLOOKUP($B369,'R4'!$A$72:$C$77,3,FALSE)="","",VLOOKUP($B369,'R4'!$A$72:$C$77,3,FALSE)))</f>
        <v>3.5</v>
      </c>
      <c r="H369" s="80">
        <f>IF(ISERROR(VLOOKUP($B369,'R5'!$A$72:$C$77,3,FALSE)),IF(VLOOKUP($B369,'R5'!$B$72:$E$77,4,FALSE)="","",VLOOKUP($B369,'R5'!$B$72:$E$77,4,FALSE)),IF(VLOOKUP($B369,'R5'!$A$72:$C$77,3,FALSE)="","",VLOOKUP($B369,'R5'!$A$72:$C$77,3,FALSE)))</f>
        <v>2.5</v>
      </c>
      <c r="I369" s="80">
        <f>IF(ISERROR(VLOOKUP($B369,'R6'!$A$72:$C$77,3,FALSE)),IF(VLOOKUP($B369,'R6'!$B$72:$E$77,4,FALSE)="","",VLOOKUP($B369,'R6'!$B$72:$E$77,4,FALSE)),IF(VLOOKUP($B369,'R6'!$A$72:$C$77,3,FALSE)="","",VLOOKUP($B369,'R6'!$A$72:$C$77,3,FALSE)))</f>
        <v>3</v>
      </c>
      <c r="J369" s="80">
        <f>IF(ISERROR(VLOOKUP($B369,'R7'!$A$72:$C$77,3,FALSE)),IF(VLOOKUP($B369,'R7'!$B$72:$E$77,4,FALSE)="","",VLOOKUP($B369,'R7'!$B$72:$E$77,4,FALSE)),IF(VLOOKUP($B369,'R7'!$A$72:$C$77,3,FALSE)="","",VLOOKUP($B369,'R7'!$A$72:$C$77,3,FALSE)))</f>
        <v>0</v>
      </c>
      <c r="K369" s="80">
        <f>IF(ISERROR(VLOOKUP($B369,'R8'!$A$72:$C$77,3,FALSE)),IF(VLOOKUP($B369,'R8'!$B$72:$E$77,4,FALSE)="","",VLOOKUP($B369,'R8'!$B$72:$E$77,4,FALSE)),IF(VLOOKUP($B369,'R8'!$A$72:$C$77,3,FALSE)="","",VLOOKUP($B369,'R8'!$A$72:$C$77,3,FALSE)))</f>
        <v>3.5</v>
      </c>
      <c r="L369" s="80">
        <f>IF(ISERROR(VLOOKUP($B369,'R9'!$A$72:$C$77,3,FALSE)),IF(VLOOKUP($B369,'R9'!$B$72:$E$77,4,FALSE)="","",VLOOKUP($B369,'R9'!$B$72:$E$77,4,FALSE)),IF(VLOOKUP($B369,'R9'!$A$72:$C$77,3,FALSE)="","",VLOOKUP($B369,'R9'!$A$72:$C$77,3,FALSE)))</f>
        <v>3</v>
      </c>
      <c r="M369" s="80">
        <f>IF(ISERROR(VLOOKUP($B369,'R10'!$A$72:$C$77,3,FALSE)),IF(VLOOKUP($B369,'R10'!$B$72:$E$77,4,FALSE)="","",VLOOKUP($B369,'R10'!$B$72:$E$77,4,FALSE)),IF(VLOOKUP($B369,'R10'!$A$72:$C$77,3,FALSE)="","",VLOOKUP($B369,'R10'!$A$72:$C$77,3,FALSE)))</f>
        <v>3.5</v>
      </c>
      <c r="O369" s="80">
        <f>IF(C369="","",IF(C369&gt;C370,1,IF(C369=C370,0.5,0)))</f>
        <v>1</v>
      </c>
      <c r="P369" s="80">
        <f>IF(D369="","",IF(D369&gt;D371,1,IF(D369=D371,0.5,0)))</f>
        <v>1</v>
      </c>
      <c r="Q369" s="80">
        <f>IF(E369="","",IF(E369&gt;E372,1,IF(E369=E372,0.5,0)))</f>
        <v>1</v>
      </c>
      <c r="R369" s="80">
        <f>IF(F369="","",IF(F369&gt;F373,1,IF(F369=F373,0.5,0)))</f>
        <v>1</v>
      </c>
      <c r="S369" s="80">
        <f>IF(G369="","",IF(G369&gt;G374,1,IF(G369=G374,0.5,0)))</f>
        <v>1</v>
      </c>
      <c r="T369" s="80">
        <f>IF(H369="","",IF(H369&gt;H364,1,IF(H369=H364,0.5,0)))</f>
        <v>1</v>
      </c>
      <c r="U369" s="80">
        <f>IF(I369="","",IF(I369&gt;I365,1,IF(I369=I365,0.5,0)))</f>
        <v>1</v>
      </c>
      <c r="V369" s="80">
        <f>IF(J369="","",IF(J369&gt;J366,1,IF(J369=J366,0.5,0)))</f>
        <v>0</v>
      </c>
      <c r="W369" s="80">
        <f>IF(K369="","",IF(K369&gt;K367,1,IF(K369=K367,0.5,0)))</f>
        <v>1</v>
      </c>
      <c r="X369" s="80">
        <f>IF(L369="","",IF(L369&gt;L368,1,IF(L369=L368,0.5,0)))</f>
        <v>1</v>
      </c>
      <c r="Y369" s="80">
        <f>IF(M369="","",IF(M369&gt;M375,1,IF(M369=M375,0.5,0)))</f>
        <v>1</v>
      </c>
    </row>
    <row r="370" spans="1:25" ht="15" customHeight="1" x14ac:dyDescent="0.3">
      <c r="A370" s="1">
        <v>7</v>
      </c>
      <c r="B370" s="83" t="s">
        <v>425</v>
      </c>
      <c r="C370" s="80">
        <f>IF(ISERROR(VLOOKUP($B370,'R11'!$A$72:$C$77,3,FALSE)),IF(VLOOKUP($B370,'R11'!$B$72:$E$77,4,FALSE)="","",VLOOKUP($B370,'R11'!$B$72:$E$77,4,FALSE)),IF(VLOOKUP($B370,'R11'!$A$72:$C$77,3,FALSE)="","",VLOOKUP($B370,'R11'!$A$72:$C$77,3,FALSE)))</f>
        <v>0</v>
      </c>
      <c r="D370" s="80">
        <f>IF(ISERROR(VLOOKUP($B370,'R1'!$A$72:$C$77,3,FALSE)),IF(VLOOKUP($B370,'R1'!$B$72:$E$77,4,FALSE)="","",VLOOKUP($B370,'R1'!$B$72:$E$77,4,FALSE)),IF(VLOOKUP($B370,'R1'!$A$72:$C$77,3,FALSE)="","",VLOOKUP($B370,'R1'!$A$72:$C$77,3,FALSE)))</f>
        <v>2.5</v>
      </c>
      <c r="E370" s="80">
        <f>IF(ISERROR(VLOOKUP($B370,'R2'!$A$72:$C$77,3,FALSE)),IF(VLOOKUP($B370,'R2'!$B$72:$E$77,4,FALSE)="","",VLOOKUP($B370,'R2'!$B$72:$E$77,4,FALSE)),IF(VLOOKUP($B370,'R2'!$A$72:$C$77,3,FALSE)="","",VLOOKUP($B370,'R2'!$A$72:$C$77,3,FALSE)))</f>
        <v>2</v>
      </c>
      <c r="F370" s="80">
        <f>IF(ISERROR(VLOOKUP($B370,'R3'!$A$72:$C$77,3,FALSE)),IF(VLOOKUP($B370,'R3'!$B$72:$E$77,4,FALSE)="","",VLOOKUP($B370,'R3'!$B$72:$E$77,4,FALSE)),IF(VLOOKUP($B370,'R3'!$A$72:$C$77,3,FALSE)="","",VLOOKUP($B370,'R3'!$A$72:$C$77,3,FALSE)))</f>
        <v>2.5</v>
      </c>
      <c r="G370" s="80">
        <f>IF(ISERROR(VLOOKUP($B370,'R4'!$A$72:$C$77,3,FALSE)),IF(VLOOKUP($B370,'R4'!$B$72:$E$77,4,FALSE)="","",VLOOKUP($B370,'R4'!$B$72:$E$77,4,FALSE)),IF(VLOOKUP($B370,'R4'!$A$72:$C$77,3,FALSE)="","",VLOOKUP($B370,'R4'!$A$72:$C$77,3,FALSE)))</f>
        <v>2</v>
      </c>
      <c r="H370" s="80">
        <f>IF(ISERROR(VLOOKUP($B370,'R5'!$A$72:$C$77,3,FALSE)),IF(VLOOKUP($B370,'R5'!$B$72:$E$77,4,FALSE)="","",VLOOKUP($B370,'R5'!$B$72:$E$77,4,FALSE)),IF(VLOOKUP($B370,'R5'!$A$72:$C$77,3,FALSE)="","",VLOOKUP($B370,'R5'!$A$72:$C$77,3,FALSE)))</f>
        <v>0</v>
      </c>
      <c r="I370" s="80">
        <f>IF(ISERROR(VLOOKUP($B370,'R6'!$A$72:$C$77,3,FALSE)),IF(VLOOKUP($B370,'R6'!$B$72:$E$77,4,FALSE)="","",VLOOKUP($B370,'R6'!$B$72:$E$77,4,FALSE)),IF(VLOOKUP($B370,'R6'!$A$72:$C$77,3,FALSE)="","",VLOOKUP($B370,'R6'!$A$72:$C$77,3,FALSE)))</f>
        <v>3</v>
      </c>
      <c r="J370" s="80">
        <f>IF(ISERROR(VLOOKUP($B370,'R7'!$A$72:$C$77,3,FALSE)),IF(VLOOKUP($B370,'R7'!$B$72:$E$77,4,FALSE)="","",VLOOKUP($B370,'R7'!$B$72:$E$77,4,FALSE)),IF(VLOOKUP($B370,'R7'!$A$72:$C$77,3,FALSE)="","",VLOOKUP($B370,'R7'!$A$72:$C$77,3,FALSE)))</f>
        <v>2</v>
      </c>
      <c r="K370" s="80">
        <f>IF(ISERROR(VLOOKUP($B370,'R8'!$A$72:$C$77,3,FALSE)),IF(VLOOKUP($B370,'R8'!$B$72:$E$77,4,FALSE)="","",VLOOKUP($B370,'R8'!$B$72:$E$77,4,FALSE)),IF(VLOOKUP($B370,'R8'!$A$72:$C$77,3,FALSE)="","",VLOOKUP($B370,'R8'!$A$72:$C$77,3,FALSE)))</f>
        <v>2.5</v>
      </c>
      <c r="L370" s="80">
        <f>IF(ISERROR(VLOOKUP($B370,'R9'!$A$72:$C$77,3,FALSE)),IF(VLOOKUP($B370,'R9'!$B$72:$E$77,4,FALSE)="","",VLOOKUP($B370,'R9'!$B$72:$E$77,4,FALSE)),IF(VLOOKUP($B370,'R9'!$A$72:$C$77,3,FALSE)="","",VLOOKUP($B370,'R9'!$A$72:$C$77,3,FALSE)))</f>
        <v>1.5</v>
      </c>
      <c r="M370" s="80">
        <f>IF(ISERROR(VLOOKUP($B370,'R10'!$A$72:$C$77,3,FALSE)),IF(VLOOKUP($B370,'R10'!$B$72:$E$77,4,FALSE)="","",VLOOKUP($B370,'R10'!$B$72:$E$77,4,FALSE)),IF(VLOOKUP($B370,'R10'!$A$72:$C$77,3,FALSE)="","",VLOOKUP($B370,'R10'!$A$72:$C$77,3,FALSE)))</f>
        <v>3.5</v>
      </c>
      <c r="O370" s="80">
        <f>IF(C370="","",IF(C370&gt;C369,1,IF(C370=C369,0.5,0)))</f>
        <v>0</v>
      </c>
      <c r="P370" s="80">
        <f>IF(D370="","",IF(D370&gt;D375,1,IF(D370=D375,0.5,0)))</f>
        <v>1</v>
      </c>
      <c r="Q370" s="80">
        <f>IF(E370="","",IF(E370&gt;E371,1,IF(E370=E371,0.5,0)))</f>
        <v>0.5</v>
      </c>
      <c r="R370" s="80">
        <f>IF(F370="","",IF(F370&gt;F372,1,IF(F370=F372,0.5,0)))</f>
        <v>1</v>
      </c>
      <c r="S370" s="80">
        <f>IF(G370="","",IF(G370&gt;G373,1,IF(G370=G373,0.5,0)))</f>
        <v>0.5</v>
      </c>
      <c r="T370" s="80">
        <f>IF(H370="","",IF(H370&gt;H374,1,IF(H370=H374,0.5,0)))</f>
        <v>0</v>
      </c>
      <c r="U370" s="80">
        <f>IF(I370="","",IF(I370&gt;I364,1,IF(I370=I364,0.5,0)))</f>
        <v>1</v>
      </c>
      <c r="V370" s="80">
        <f>IF(J370="","",IF(J370&gt;J365,1,IF(J370=J365,0.5,0)))</f>
        <v>0.5</v>
      </c>
      <c r="W370" s="80">
        <f>IF(K370="","",IF(K370&gt;K366,1,IF(K370=K366,0.5,0)))</f>
        <v>1</v>
      </c>
      <c r="X370" s="80">
        <f>IF(L370="","",IF(L370&gt;L367,1,IF(L370=L367,0.5,0)))</f>
        <v>0</v>
      </c>
      <c r="Y370" s="80">
        <f>IF(M370="","",IF(M370&gt;M368,1,IF(M370=M368,0.5,0)))</f>
        <v>1</v>
      </c>
    </row>
    <row r="371" spans="1:25" ht="15" customHeight="1" x14ac:dyDescent="0.3">
      <c r="A371" s="1">
        <v>8</v>
      </c>
      <c r="B371" s="83" t="s">
        <v>426</v>
      </c>
      <c r="C371" s="80">
        <f>IF(ISERROR(VLOOKUP($B371,'R11'!$A$72:$C$77,3,FALSE)),IF(VLOOKUP($B371,'R11'!$B$72:$E$77,4,FALSE)="","",VLOOKUP($B371,'R11'!$B$72:$E$77,4,FALSE)),IF(VLOOKUP($B371,'R11'!$A$72:$C$77,3,FALSE)="","",VLOOKUP($B371,'R11'!$A$72:$C$77,3,FALSE)))</f>
        <v>2</v>
      </c>
      <c r="D371" s="80">
        <f>IF(ISERROR(VLOOKUP($B371,'R1'!$A$72:$C$77,3,FALSE)),IF(VLOOKUP($B371,'R1'!$B$72:$E$77,4,FALSE)="","",VLOOKUP($B371,'R1'!$B$72:$E$77,4,FALSE)),IF(VLOOKUP($B371,'R1'!$A$72:$C$77,3,FALSE)="","",VLOOKUP($B371,'R1'!$A$72:$C$77,3,FALSE)))</f>
        <v>1</v>
      </c>
      <c r="E371" s="80">
        <f>IF(ISERROR(VLOOKUP($B371,'R2'!$A$72:$C$77,3,FALSE)),IF(VLOOKUP($B371,'R2'!$B$72:$E$77,4,FALSE)="","",VLOOKUP($B371,'R2'!$B$72:$E$77,4,FALSE)),IF(VLOOKUP($B371,'R2'!$A$72:$C$77,3,FALSE)="","",VLOOKUP($B371,'R2'!$A$72:$C$77,3,FALSE)))</f>
        <v>2</v>
      </c>
      <c r="F371" s="80">
        <f>IF(ISERROR(VLOOKUP($B371,'R3'!$A$72:$C$77,3,FALSE)),IF(VLOOKUP($B371,'R3'!$B$72:$E$77,4,FALSE)="","",VLOOKUP($B371,'R3'!$B$72:$E$77,4,FALSE)),IF(VLOOKUP($B371,'R3'!$A$72:$C$77,3,FALSE)="","",VLOOKUP($B371,'R3'!$A$72:$C$77,3,FALSE)))</f>
        <v>2.5</v>
      </c>
      <c r="G371" s="80">
        <f>IF(ISERROR(VLOOKUP($B371,'R4'!$A$72:$C$77,3,FALSE)),IF(VLOOKUP($B371,'R4'!$B$72:$E$77,4,FALSE)="","",VLOOKUP($B371,'R4'!$B$72:$E$77,4,FALSE)),IF(VLOOKUP($B371,'R4'!$A$72:$C$77,3,FALSE)="","",VLOOKUP($B371,'R4'!$A$72:$C$77,3,FALSE)))</f>
        <v>4</v>
      </c>
      <c r="H371" s="80">
        <f>IF(ISERROR(VLOOKUP($B371,'R5'!$A$72:$C$77,3,FALSE)),IF(VLOOKUP($B371,'R5'!$B$72:$E$77,4,FALSE)="","",VLOOKUP($B371,'R5'!$B$72:$E$77,4,FALSE)),IF(VLOOKUP($B371,'R5'!$A$72:$C$77,3,FALSE)="","",VLOOKUP($B371,'R5'!$A$72:$C$77,3,FALSE)))</f>
        <v>2.5</v>
      </c>
      <c r="I371" s="80">
        <f>IF(ISERROR(VLOOKUP($B371,'R6'!$A$72:$C$77,3,FALSE)),IF(VLOOKUP($B371,'R6'!$B$72:$E$77,4,FALSE)="","",VLOOKUP($B371,'R6'!$B$72:$E$77,4,FALSE)),IF(VLOOKUP($B371,'R6'!$A$72:$C$77,3,FALSE)="","",VLOOKUP($B371,'R6'!$A$72:$C$77,3,FALSE)))</f>
        <v>2</v>
      </c>
      <c r="J371" s="80">
        <f>IF(ISERROR(VLOOKUP($B371,'R7'!$A$72:$C$77,3,FALSE)),IF(VLOOKUP($B371,'R7'!$B$72:$E$77,4,FALSE)="","",VLOOKUP($B371,'R7'!$B$72:$E$77,4,FALSE)),IF(VLOOKUP($B371,'R7'!$A$72:$C$77,3,FALSE)="","",VLOOKUP($B371,'R7'!$A$72:$C$77,3,FALSE)))</f>
        <v>2.5</v>
      </c>
      <c r="K371" s="80">
        <f>IF(ISERROR(VLOOKUP($B371,'R8'!$A$72:$C$77,3,FALSE)),IF(VLOOKUP($B371,'R8'!$B$72:$E$77,4,FALSE)="","",VLOOKUP($B371,'R8'!$B$72:$E$77,4,FALSE)),IF(VLOOKUP($B371,'R8'!$A$72:$C$77,3,FALSE)="","",VLOOKUP($B371,'R8'!$A$72:$C$77,3,FALSE)))</f>
        <v>2</v>
      </c>
      <c r="L371" s="80">
        <f>IF(ISERROR(VLOOKUP($B371,'R9'!$A$72:$C$77,3,FALSE)),IF(VLOOKUP($B371,'R9'!$B$72:$E$77,4,FALSE)="","",VLOOKUP($B371,'R9'!$B$72:$E$77,4,FALSE)),IF(VLOOKUP($B371,'R9'!$A$72:$C$77,3,FALSE)="","",VLOOKUP($B371,'R9'!$A$72:$C$77,3,FALSE)))</f>
        <v>1</v>
      </c>
      <c r="M371" s="80">
        <f>IF(ISERROR(VLOOKUP($B371,'R10'!$A$72:$C$77,3,FALSE)),IF(VLOOKUP($B371,'R10'!$B$72:$E$77,4,FALSE)="","",VLOOKUP($B371,'R10'!$B$72:$E$77,4,FALSE)),IF(VLOOKUP($B371,'R10'!$A$72:$C$77,3,FALSE)="","",VLOOKUP($B371,'R10'!$A$72:$C$77,3,FALSE)))</f>
        <v>2</v>
      </c>
      <c r="O371" s="80">
        <f>IF(C371="","",IF(C371&gt;C368,1,IF(C371=C368,0.5,0)))</f>
        <v>0.5</v>
      </c>
      <c r="P371" s="80">
        <f>IF(D371="","",IF(D371&gt;D369,1,IF(D371=D369,0.5,0)))</f>
        <v>0</v>
      </c>
      <c r="Q371" s="80">
        <f>IF(E371="","",IF(E371&gt;E370,1,IF(E371=E370,0.5,0)))</f>
        <v>0.5</v>
      </c>
      <c r="R371" s="80">
        <f>IF(F371="","",IF(F371&gt;F375,1,IF(F371=F375,0.5,0)))</f>
        <v>1</v>
      </c>
      <c r="S371" s="80">
        <f>IF(G371="","",IF(G371&gt;G372,1,IF(G371=G372,0.5,0)))</f>
        <v>1</v>
      </c>
      <c r="T371" s="80">
        <f>IF(H371="","",IF(H371&gt;H373,1,IF(H371=H373,0.5,0)))</f>
        <v>1</v>
      </c>
      <c r="U371" s="80">
        <f>IF(I371="","",IF(I371&gt;I374,1,IF(I371=I374,0.5,0)))</f>
        <v>0.5</v>
      </c>
      <c r="V371" s="80">
        <f>IF(J371="","",IF(J371&gt;J364,1,IF(J371=J364,0.5,0)))</f>
        <v>1</v>
      </c>
      <c r="W371" s="80">
        <f>IF(K371="","",IF(K371&gt;K365,1,IF(K371=K365,0.5,0)))</f>
        <v>0.5</v>
      </c>
      <c r="X371" s="80">
        <f>IF(L371="","",IF(L371&gt;L366,1,IF(L371=L366,0.5,0)))</f>
        <v>0</v>
      </c>
      <c r="Y371" s="80">
        <f>IF(M371="","",IF(M371&gt;M367,1,IF(M371=M367,0.5,0)))</f>
        <v>0.5</v>
      </c>
    </row>
    <row r="372" spans="1:25" ht="15" customHeight="1" x14ac:dyDescent="0.3">
      <c r="A372" s="1">
        <v>9</v>
      </c>
      <c r="B372" s="83" t="s">
        <v>427</v>
      </c>
      <c r="C372" s="80">
        <f>IF(ISERROR(VLOOKUP($B372,'R11'!$A$72:$C$77,3,FALSE)),IF(VLOOKUP($B372,'R11'!$B$72:$E$77,4,FALSE)="","",VLOOKUP($B372,'R11'!$B$72:$E$77,4,FALSE)),IF(VLOOKUP($B372,'R11'!$A$72:$C$77,3,FALSE)="","",VLOOKUP($B372,'R11'!$A$72:$C$77,3,FALSE)))</f>
        <v>2</v>
      </c>
      <c r="D372" s="80">
        <f>IF(ISERROR(VLOOKUP($B372,'R1'!$A$72:$C$77,3,FALSE)),IF(VLOOKUP($B372,'R1'!$B$72:$E$77,4,FALSE)="","",VLOOKUP($B372,'R1'!$B$72:$E$77,4,FALSE)),IF(VLOOKUP($B372,'R1'!$A$72:$C$77,3,FALSE)="","",VLOOKUP($B372,'R1'!$A$72:$C$77,3,FALSE)))</f>
        <v>0.5</v>
      </c>
      <c r="E372" s="80">
        <f>IF(ISERROR(VLOOKUP($B372,'R2'!$A$72:$C$77,3,FALSE)),IF(VLOOKUP($B372,'R2'!$B$72:$E$77,4,FALSE)="","",VLOOKUP($B372,'R2'!$B$72:$E$77,4,FALSE)),IF(VLOOKUP($B372,'R2'!$A$72:$C$77,3,FALSE)="","",VLOOKUP($B372,'R2'!$A$72:$C$77,3,FALSE)))</f>
        <v>0</v>
      </c>
      <c r="F372" s="80">
        <f>IF(ISERROR(VLOOKUP($B372,'R3'!$A$72:$C$77,3,FALSE)),IF(VLOOKUP($B372,'R3'!$B$72:$E$77,4,FALSE)="","",VLOOKUP($B372,'R3'!$B$72:$E$77,4,FALSE)),IF(VLOOKUP($B372,'R3'!$A$72:$C$77,3,FALSE)="","",VLOOKUP($B372,'R3'!$A$72:$C$77,3,FALSE)))</f>
        <v>1.5</v>
      </c>
      <c r="G372" s="80">
        <f>IF(ISERROR(VLOOKUP($B372,'R4'!$A$72:$C$77,3,FALSE)),IF(VLOOKUP($B372,'R4'!$B$72:$E$77,4,FALSE)="","",VLOOKUP($B372,'R4'!$B$72:$E$77,4,FALSE)),IF(VLOOKUP($B372,'R4'!$A$72:$C$77,3,FALSE)="","",VLOOKUP($B372,'R4'!$A$72:$C$77,3,FALSE)))</f>
        <v>0</v>
      </c>
      <c r="H372" s="80">
        <f>IF(ISERROR(VLOOKUP($B372,'R5'!$A$72:$C$77,3,FALSE)),IF(VLOOKUP($B372,'R5'!$B$72:$E$77,4,FALSE)="","",VLOOKUP($B372,'R5'!$B$72:$E$77,4,FALSE)),IF(VLOOKUP($B372,'R5'!$A$72:$C$77,3,FALSE)="","",VLOOKUP($B372,'R5'!$A$72:$C$77,3,FALSE)))</f>
        <v>1</v>
      </c>
      <c r="I372" s="80">
        <f>IF(ISERROR(VLOOKUP($B372,'R6'!$A$72:$C$77,3,FALSE)),IF(VLOOKUP($B372,'R6'!$B$72:$E$77,4,FALSE)="","",VLOOKUP($B372,'R6'!$B$72:$E$77,4,FALSE)),IF(VLOOKUP($B372,'R6'!$A$72:$C$77,3,FALSE)="","",VLOOKUP($B372,'R6'!$A$72:$C$77,3,FALSE)))</f>
        <v>1.5</v>
      </c>
      <c r="J372" s="80">
        <f>IF(ISERROR(VLOOKUP($B372,'R7'!$A$72:$C$77,3,FALSE)),IF(VLOOKUP($B372,'R7'!$B$72:$E$77,4,FALSE)="","",VLOOKUP($B372,'R7'!$B$72:$E$77,4,FALSE)),IF(VLOOKUP($B372,'R7'!$A$72:$C$77,3,FALSE)="","",VLOOKUP($B372,'R7'!$A$72:$C$77,3,FALSE)))</f>
        <v>0</v>
      </c>
      <c r="K372" s="80">
        <f>IF(ISERROR(VLOOKUP($B372,'R8'!$A$72:$C$77,3,FALSE)),IF(VLOOKUP($B372,'R8'!$B$72:$E$77,4,FALSE)="","",VLOOKUP($B372,'R8'!$B$72:$E$77,4,FALSE)),IF(VLOOKUP($B372,'R8'!$A$72:$C$77,3,FALSE)="","",VLOOKUP($B372,'R8'!$A$72:$C$77,3,FALSE)))</f>
        <v>3</v>
      </c>
      <c r="L372" s="80">
        <f>IF(ISERROR(VLOOKUP($B372,'R9'!$A$72:$C$77,3,FALSE)),IF(VLOOKUP($B372,'R9'!$B$72:$E$77,4,FALSE)="","",VLOOKUP($B372,'R9'!$B$72:$E$77,4,FALSE)),IF(VLOOKUP($B372,'R9'!$A$72:$C$77,3,FALSE)="","",VLOOKUP($B372,'R9'!$A$72:$C$77,3,FALSE)))</f>
        <v>2</v>
      </c>
      <c r="M372" s="80">
        <f>IF(ISERROR(VLOOKUP($B372,'R10'!$A$72:$C$77,3,FALSE)),IF(VLOOKUP($B372,'R10'!$B$72:$E$77,4,FALSE)="","",VLOOKUP($B372,'R10'!$B$72:$E$77,4,FALSE)),IF(VLOOKUP($B372,'R10'!$A$72:$C$77,3,FALSE)="","",VLOOKUP($B372,'R10'!$A$72:$C$77,3,FALSE)))</f>
        <v>1</v>
      </c>
      <c r="O372" s="80">
        <f>IF(C372="","",IF(C372&gt;C367,1,IF(C372=C367,0.5,0)))</f>
        <v>0.5</v>
      </c>
      <c r="P372" s="80">
        <f>IF(D372="","",IF(D372&gt;D368,1,IF(D372=D368,0.5,0)))</f>
        <v>0</v>
      </c>
      <c r="Q372" s="80">
        <f>IF(E372="","",IF(E372&gt;E369,1,IF(E372=E369,0.5,0)))</f>
        <v>0</v>
      </c>
      <c r="R372" s="80">
        <f>IF(F372="","",IF(F372&gt;F370,1,IF(F372=F370,0.5,0)))</f>
        <v>0</v>
      </c>
      <c r="S372" s="80">
        <f>IF(G372="","",IF(G372&gt;G371,1,IF(G372=G371,0.5,0)))</f>
        <v>0</v>
      </c>
      <c r="T372" s="80">
        <f>IF(H372="","",IF(H372&gt;H375,1,IF(H372=H375,0.5,0)))</f>
        <v>0</v>
      </c>
      <c r="U372" s="80">
        <f>IF(I372="","",IF(I372&gt;I373,1,IF(I372=I373,0.5,0)))</f>
        <v>0</v>
      </c>
      <c r="V372" s="80">
        <f>IF(J372="","",IF(J372&gt;J374,1,IF(J372=J374,0.5,0)))</f>
        <v>0</v>
      </c>
      <c r="W372" s="80">
        <f>IF(K372="","",IF(K372&gt;K364,1,IF(K372=K364,0.5,0)))</f>
        <v>1</v>
      </c>
      <c r="X372" s="80">
        <f>IF(L372="","",IF(L372&gt;L365,1,IF(L372=L365,0.5,0)))</f>
        <v>0.5</v>
      </c>
      <c r="Y372" s="80">
        <f>IF(M372="","",IF(M372&gt;M366,1,IF(M372=M366,0.5,0)))</f>
        <v>0</v>
      </c>
    </row>
    <row r="373" spans="1:25" ht="15" customHeight="1" x14ac:dyDescent="0.3">
      <c r="A373" s="1">
        <v>10</v>
      </c>
      <c r="B373" s="83" t="s">
        <v>428</v>
      </c>
      <c r="C373" s="80">
        <f>IF(ISERROR(VLOOKUP($B373,'R11'!$A$72:$C$77,3,FALSE)),IF(VLOOKUP($B373,'R11'!$B$72:$E$77,4,FALSE)="","",VLOOKUP($B373,'R11'!$B$72:$E$77,4,FALSE)),IF(VLOOKUP($B373,'R11'!$A$72:$C$77,3,FALSE)="","",VLOOKUP($B373,'R11'!$A$72:$C$77,3,FALSE)))</f>
        <v>0</v>
      </c>
      <c r="D373" s="80">
        <f>IF(ISERROR(VLOOKUP($B373,'R1'!$A$72:$C$77,3,FALSE)),IF(VLOOKUP($B373,'R1'!$B$72:$E$77,4,FALSE)="","",VLOOKUP($B373,'R1'!$B$72:$E$77,4,FALSE)),IF(VLOOKUP($B373,'R1'!$A$72:$C$77,3,FALSE)="","",VLOOKUP($B373,'R1'!$A$72:$C$77,3,FALSE)))</f>
        <v>4</v>
      </c>
      <c r="E373" s="80">
        <f>IF(ISERROR(VLOOKUP($B373,'R2'!$A$72:$C$77,3,FALSE)),IF(VLOOKUP($B373,'R2'!$B$72:$E$77,4,FALSE)="","",VLOOKUP($B373,'R2'!$B$72:$E$77,4,FALSE)),IF(VLOOKUP($B373,'R2'!$A$72:$C$77,3,FALSE)="","",VLOOKUP($B373,'R2'!$A$72:$C$77,3,FALSE)))</f>
        <v>2</v>
      </c>
      <c r="F373" s="80">
        <f>IF(ISERROR(VLOOKUP($B373,'R3'!$A$72:$C$77,3,FALSE)),IF(VLOOKUP($B373,'R3'!$B$72:$E$77,4,FALSE)="","",VLOOKUP($B373,'R3'!$B$72:$E$77,4,FALSE)),IF(VLOOKUP($B373,'R3'!$A$72:$C$77,3,FALSE)="","",VLOOKUP($B373,'R3'!$A$72:$C$77,3,FALSE)))</f>
        <v>0</v>
      </c>
      <c r="G373" s="80">
        <f>IF(ISERROR(VLOOKUP($B373,'R4'!$A$72:$C$77,3,FALSE)),IF(VLOOKUP($B373,'R4'!$B$72:$E$77,4,FALSE)="","",VLOOKUP($B373,'R4'!$B$72:$E$77,4,FALSE)),IF(VLOOKUP($B373,'R4'!$A$72:$C$77,3,FALSE)="","",VLOOKUP($B373,'R4'!$A$72:$C$77,3,FALSE)))</f>
        <v>2</v>
      </c>
      <c r="H373" s="80">
        <f>IF(ISERROR(VLOOKUP($B373,'R5'!$A$72:$C$77,3,FALSE)),IF(VLOOKUP($B373,'R5'!$B$72:$E$77,4,FALSE)="","",VLOOKUP($B373,'R5'!$B$72:$E$77,4,FALSE)),IF(VLOOKUP($B373,'R5'!$A$72:$C$77,3,FALSE)="","",VLOOKUP($B373,'R5'!$A$72:$C$77,3,FALSE)))</f>
        <v>1.5</v>
      </c>
      <c r="I373" s="80">
        <f>IF(ISERROR(VLOOKUP($B373,'R6'!$A$72:$C$77,3,FALSE)),IF(VLOOKUP($B373,'R6'!$B$72:$E$77,4,FALSE)="","",VLOOKUP($B373,'R6'!$B$72:$E$77,4,FALSE)),IF(VLOOKUP($B373,'R6'!$A$72:$C$77,3,FALSE)="","",VLOOKUP($B373,'R6'!$A$72:$C$77,3,FALSE)))</f>
        <v>2.5</v>
      </c>
      <c r="J373" s="80">
        <f>IF(ISERROR(VLOOKUP($B373,'R7'!$A$72:$C$77,3,FALSE)),IF(VLOOKUP($B373,'R7'!$B$72:$E$77,4,FALSE)="","",VLOOKUP($B373,'R7'!$B$72:$E$77,4,FALSE)),IF(VLOOKUP($B373,'R7'!$A$72:$C$77,3,FALSE)="","",VLOOKUP($B373,'R7'!$A$72:$C$77,3,FALSE)))</f>
        <v>2.5</v>
      </c>
      <c r="K373" s="80">
        <f>IF(ISERROR(VLOOKUP($B373,'R8'!$A$72:$C$77,3,FALSE)),IF(VLOOKUP($B373,'R8'!$B$72:$E$77,4,FALSE)="","",VLOOKUP($B373,'R8'!$B$72:$E$77,4,FALSE)),IF(VLOOKUP($B373,'R8'!$A$72:$C$77,3,FALSE)="","",VLOOKUP($B373,'R8'!$A$72:$C$77,3,FALSE)))</f>
        <v>3</v>
      </c>
      <c r="L373" s="80">
        <f>IF(ISERROR(VLOOKUP($B373,'R9'!$A$72:$C$77,3,FALSE)),IF(VLOOKUP($B373,'R9'!$B$72:$E$77,4,FALSE)="","",VLOOKUP($B373,'R9'!$B$72:$E$77,4,FALSE)),IF(VLOOKUP($B373,'R9'!$A$72:$C$77,3,FALSE)="","",VLOOKUP($B373,'R9'!$A$72:$C$77,3,FALSE)))</f>
        <v>2.5</v>
      </c>
      <c r="M373" s="80">
        <f>IF(ISERROR(VLOOKUP($B373,'R10'!$A$72:$C$77,3,FALSE)),IF(VLOOKUP($B373,'R10'!$B$72:$E$77,4,FALSE)="","",VLOOKUP($B373,'R10'!$B$72:$E$77,4,FALSE)),IF(VLOOKUP($B373,'R10'!$A$72:$C$77,3,FALSE)="","",VLOOKUP($B373,'R10'!$A$72:$C$77,3,FALSE)))</f>
        <v>2.5</v>
      </c>
      <c r="O373" s="80">
        <f>IF(C373="","",IF(C373&gt;C366,1,IF(C373=C366,0.5,0)))</f>
        <v>0</v>
      </c>
      <c r="P373" s="80">
        <f>IF(D373="","",IF(D373&gt;D367,1,IF(D373=D367,0.5,0)))</f>
        <v>1</v>
      </c>
      <c r="Q373" s="80">
        <f>IF(E373="","",IF(E373&gt;E368,1,IF(E373=E368,0.5,0)))</f>
        <v>0.5</v>
      </c>
      <c r="R373" s="80">
        <f>IF(F373="","",IF(F373&gt;F369,1,IF(F373=F369,0.5,0)))</f>
        <v>0</v>
      </c>
      <c r="S373" s="80">
        <f>IF(G373="","",IF(G373&gt;G370,1,IF(G373=G370,0.5,0)))</f>
        <v>0.5</v>
      </c>
      <c r="T373" s="80">
        <f>IF(H373="","",IF(H373&gt;H371,1,IF(H373=H371,0.5,0)))</f>
        <v>0</v>
      </c>
      <c r="U373" s="80">
        <f>IF(I373="","",IF(I373&gt;I372,1,IF(I373=I372,0.5,0)))</f>
        <v>1</v>
      </c>
      <c r="V373" s="80">
        <f>IF(J373="","",IF(J373&gt;J375,1,IF(J373=J375,0.5,0)))</f>
        <v>1</v>
      </c>
      <c r="W373" s="80">
        <f>IF(K373="","",IF(K373&gt;K374,1,IF(K373=K374,0.5,0)))</f>
        <v>1</v>
      </c>
      <c r="X373" s="80">
        <f>IF(L373="","",IF(L373&gt;L364,1,IF(L373=L364,0.5,0)))</f>
        <v>1</v>
      </c>
      <c r="Y373" s="80">
        <f>IF(M373="","",IF(M373&gt;M365,1,IF(M373=M365,0.5,0)))</f>
        <v>1</v>
      </c>
    </row>
    <row r="374" spans="1:25" ht="15" customHeight="1" x14ac:dyDescent="0.3">
      <c r="A374" s="1">
        <v>11</v>
      </c>
      <c r="B374" s="83" t="s">
        <v>429</v>
      </c>
      <c r="C374" s="80">
        <f>IF(ISERROR(VLOOKUP($B374,'R11'!$A$72:$C$77,3,FALSE)),IF(VLOOKUP($B374,'R11'!$B$72:$E$77,4,FALSE)="","",VLOOKUP($B374,'R11'!$B$72:$E$77,4,FALSE)),IF(VLOOKUP($B374,'R11'!$A$72:$C$77,3,FALSE)="","",VLOOKUP($B374,'R11'!$A$72:$C$77,3,FALSE)))</f>
        <v>0</v>
      </c>
      <c r="D374" s="80">
        <f>IF(ISERROR(VLOOKUP($B374,'R1'!$A$72:$C$77,3,FALSE)),IF(VLOOKUP($B374,'R1'!$B$72:$E$77,4,FALSE)="","",VLOOKUP($B374,'R1'!$B$72:$E$77,4,FALSE)),IF(VLOOKUP($B374,'R1'!$A$72:$C$77,3,FALSE)="","",VLOOKUP($B374,'R1'!$A$72:$C$77,3,FALSE)))</f>
        <v>0.5</v>
      </c>
      <c r="E374" s="80">
        <f>IF(ISERROR(VLOOKUP($B374,'R2'!$A$72:$C$77,3,FALSE)),IF(VLOOKUP($B374,'R2'!$B$72:$E$77,4,FALSE)="","",VLOOKUP($B374,'R2'!$B$72:$E$77,4,FALSE)),IF(VLOOKUP($B374,'R2'!$A$72:$C$77,3,FALSE)="","",VLOOKUP($B374,'R2'!$A$72:$C$77,3,FALSE)))</f>
        <v>2</v>
      </c>
      <c r="F374" s="80">
        <f>IF(ISERROR(VLOOKUP($B374,'R3'!$A$72:$C$77,3,FALSE)),IF(VLOOKUP($B374,'R3'!$B$72:$E$77,4,FALSE)="","",VLOOKUP($B374,'R3'!$B$72:$E$77,4,FALSE)),IF(VLOOKUP($B374,'R3'!$A$72:$C$77,3,FALSE)="","",VLOOKUP($B374,'R3'!$A$72:$C$77,3,FALSE)))</f>
        <v>4</v>
      </c>
      <c r="G374" s="80">
        <f>IF(ISERROR(VLOOKUP($B374,'R4'!$A$72:$C$77,3,FALSE)),IF(VLOOKUP($B374,'R4'!$B$72:$E$77,4,FALSE)="","",VLOOKUP($B374,'R4'!$B$72:$E$77,4,FALSE)),IF(VLOOKUP($B374,'R4'!$A$72:$C$77,3,FALSE)="","",VLOOKUP($B374,'R4'!$A$72:$C$77,3,FALSE)))</f>
        <v>0.5</v>
      </c>
      <c r="H374" s="80">
        <f>IF(ISERROR(VLOOKUP($B374,'R5'!$A$72:$C$77,3,FALSE)),IF(VLOOKUP($B374,'R5'!$B$72:$E$77,4,FALSE)="","",VLOOKUP($B374,'R5'!$B$72:$E$77,4,FALSE)),IF(VLOOKUP($B374,'R5'!$A$72:$C$77,3,FALSE)="","",VLOOKUP($B374,'R5'!$A$72:$C$77,3,FALSE)))</f>
        <v>4</v>
      </c>
      <c r="I374" s="80">
        <f>IF(ISERROR(VLOOKUP($B374,'R6'!$A$72:$C$77,3,FALSE)),IF(VLOOKUP($B374,'R6'!$B$72:$E$77,4,FALSE)="","",VLOOKUP($B374,'R6'!$B$72:$E$77,4,FALSE)),IF(VLOOKUP($B374,'R6'!$A$72:$C$77,3,FALSE)="","",VLOOKUP($B374,'R6'!$A$72:$C$77,3,FALSE)))</f>
        <v>2</v>
      </c>
      <c r="J374" s="80">
        <f>IF(ISERROR(VLOOKUP($B374,'R7'!$A$72:$C$77,3,FALSE)),IF(VLOOKUP($B374,'R7'!$B$72:$E$77,4,FALSE)="","",VLOOKUP($B374,'R7'!$B$72:$E$77,4,FALSE)),IF(VLOOKUP($B374,'R7'!$A$72:$C$77,3,FALSE)="","",VLOOKUP($B374,'R7'!$A$72:$C$77,3,FALSE)))</f>
        <v>4</v>
      </c>
      <c r="K374" s="80">
        <f>IF(ISERROR(VLOOKUP($B374,'R8'!$A$72:$C$77,3,FALSE)),IF(VLOOKUP($B374,'R8'!$B$72:$E$77,4,FALSE)="","",VLOOKUP($B374,'R8'!$B$72:$E$77,4,FALSE)),IF(VLOOKUP($B374,'R8'!$A$72:$C$77,3,FALSE)="","",VLOOKUP($B374,'R8'!$A$72:$C$77,3,FALSE)))</f>
        <v>1</v>
      </c>
      <c r="L374" s="80">
        <f>IF(ISERROR(VLOOKUP($B374,'R9'!$A$72:$C$77,3,FALSE)),IF(VLOOKUP($B374,'R9'!$B$72:$E$77,4,FALSE)="","",VLOOKUP($B374,'R9'!$B$72:$E$77,4,FALSE)),IF(VLOOKUP($B374,'R9'!$A$72:$C$77,3,FALSE)="","",VLOOKUP($B374,'R9'!$A$72:$C$77,3,FALSE)))</f>
        <v>2.5</v>
      </c>
      <c r="M374" s="80">
        <f>IF(ISERROR(VLOOKUP($B374,'R10'!$A$72:$C$77,3,FALSE)),IF(VLOOKUP($B374,'R10'!$B$72:$E$77,4,FALSE)="","",VLOOKUP($B374,'R10'!$B$72:$E$77,4,FALSE)),IF(VLOOKUP($B374,'R10'!$A$72:$C$77,3,FALSE)="","",VLOOKUP($B374,'R10'!$A$72:$C$77,3,FALSE)))</f>
        <v>3</v>
      </c>
      <c r="O374" s="80">
        <f>IF(C374="","",IF(C374&gt;C365,1,IF(C374=C365,0.5,0)))</f>
        <v>0</v>
      </c>
      <c r="P374" s="80">
        <f>IF(D374="","",IF(D374&gt;D366,1,IF(D374=D366,0.5,0)))</f>
        <v>0</v>
      </c>
      <c r="Q374" s="80">
        <f>IF(E374="","",IF(E374&gt;E367,1,IF(E374=E367,0.5,0)))</f>
        <v>0.5</v>
      </c>
      <c r="R374" s="80">
        <f>IF(F374="","",IF(F374&gt;F368,1,IF(F374=F368,0.5,0)))</f>
        <v>1</v>
      </c>
      <c r="S374" s="80">
        <f>IF(G374="","",IF(G374&gt;G369,1,IF(G374=G369,0.5,0)))</f>
        <v>0</v>
      </c>
      <c r="T374" s="80">
        <f>IF(H374="","",IF(H374&gt;H370,1,IF(H374=H370,0.5,0)))</f>
        <v>1</v>
      </c>
      <c r="U374" s="80">
        <f>IF(I374="","",IF(I374&gt;I371,1,IF(I374=I371,0.5,0)))</f>
        <v>0.5</v>
      </c>
      <c r="V374" s="80">
        <f>IF(J374="","",IF(J374&gt;J372,1,IF(J374=J372,0.5,0)))</f>
        <v>1</v>
      </c>
      <c r="W374" s="80">
        <f>IF(K374="","",IF(K374&gt;K373,1,IF(K374=K373,0.5,0)))</f>
        <v>0</v>
      </c>
      <c r="X374" s="80">
        <f>IF(L374="","",IF(L374&gt;L375,1,IF(L374=L375,0.5,0)))</f>
        <v>1</v>
      </c>
      <c r="Y374" s="80">
        <f>IF(M374="","",IF(M374&gt;M364,1,IF(M374=M364,0.5,0)))</f>
        <v>1</v>
      </c>
    </row>
    <row r="375" spans="1:25" ht="15" customHeight="1" x14ac:dyDescent="0.3">
      <c r="A375" s="1">
        <v>12</v>
      </c>
      <c r="B375" s="83" t="s">
        <v>430</v>
      </c>
      <c r="C375" s="80">
        <f>IF(ISERROR(VLOOKUP($B375,'R11'!$A$72:$C$77,3,FALSE)),IF(VLOOKUP($B375,'R11'!$B$72:$E$77,4,FALSE)="","",VLOOKUP($B375,'R11'!$B$72:$E$77,4,FALSE)),IF(VLOOKUP($B375,'R11'!$A$72:$C$77,3,FALSE)="","",VLOOKUP($B375,'R11'!$A$72:$C$77,3,FALSE)))</f>
        <v>3</v>
      </c>
      <c r="D375" s="80">
        <f>IF(ISERROR(VLOOKUP($B375,'R1'!$A$72:$C$77,3,FALSE)),IF(VLOOKUP($B375,'R1'!$B$72:$E$77,4,FALSE)="","",VLOOKUP($B375,'R1'!$B$72:$E$77,4,FALSE)),IF(VLOOKUP($B375,'R1'!$A$72:$C$77,3,FALSE)="","",VLOOKUP($B375,'R1'!$A$72:$C$77,3,FALSE)))</f>
        <v>1.5</v>
      </c>
      <c r="E375" s="80">
        <f>IF(ISERROR(VLOOKUP($B375,'R2'!$A$72:$C$77,3,FALSE)),IF(VLOOKUP($B375,'R2'!$B$72:$E$77,4,FALSE)="","",VLOOKUP($B375,'R2'!$B$72:$E$77,4,FALSE)),IF(VLOOKUP($B375,'R2'!$A$72:$C$77,3,FALSE)="","",VLOOKUP($B375,'R2'!$A$72:$C$77,3,FALSE)))</f>
        <v>2</v>
      </c>
      <c r="F375" s="80">
        <f>IF(ISERROR(VLOOKUP($B375,'R3'!$A$72:$C$77,3,FALSE)),IF(VLOOKUP($B375,'R3'!$B$72:$E$77,4,FALSE)="","",VLOOKUP($B375,'R3'!$B$72:$E$77,4,FALSE)),IF(VLOOKUP($B375,'R3'!$A$72:$C$77,3,FALSE)="","",VLOOKUP($B375,'R3'!$A$72:$C$77,3,FALSE)))</f>
        <v>1.5</v>
      </c>
      <c r="G375" s="80">
        <f>IF(ISERROR(VLOOKUP($B375,'R4'!$A$72:$C$77,3,FALSE)),IF(VLOOKUP($B375,'R4'!$B$72:$E$77,4,FALSE)="","",VLOOKUP($B375,'R4'!$B$72:$E$77,4,FALSE)),IF(VLOOKUP($B375,'R4'!$A$72:$C$77,3,FALSE)="","",VLOOKUP($B375,'R4'!$A$72:$C$77,3,FALSE)))</f>
        <v>2</v>
      </c>
      <c r="H375" s="80">
        <f>IF(ISERROR(VLOOKUP($B375,'R5'!$A$72:$C$77,3,FALSE)),IF(VLOOKUP($B375,'R5'!$B$72:$E$77,4,FALSE)="","",VLOOKUP($B375,'R5'!$B$72:$E$77,4,FALSE)),IF(VLOOKUP($B375,'R5'!$A$72:$C$77,3,FALSE)="","",VLOOKUP($B375,'R5'!$A$72:$C$77,3,FALSE)))</f>
        <v>3</v>
      </c>
      <c r="I375" s="80">
        <f>IF(ISERROR(VLOOKUP($B375,'R6'!$A$72:$C$77,3,FALSE)),IF(VLOOKUP($B375,'R6'!$B$72:$E$77,4,FALSE)="","",VLOOKUP($B375,'R6'!$B$72:$E$77,4,FALSE)),IF(VLOOKUP($B375,'R6'!$A$72:$C$77,3,FALSE)="","",VLOOKUP($B375,'R6'!$A$72:$C$77,3,FALSE)))</f>
        <v>2.5</v>
      </c>
      <c r="J375" s="80">
        <f>IF(ISERROR(VLOOKUP($B375,'R7'!$A$72:$C$77,3,FALSE)),IF(VLOOKUP($B375,'R7'!$B$72:$E$77,4,FALSE)="","",VLOOKUP($B375,'R7'!$B$72:$E$77,4,FALSE)),IF(VLOOKUP($B375,'R7'!$A$72:$C$77,3,FALSE)="","",VLOOKUP($B375,'R7'!$A$72:$C$77,3,FALSE)))</f>
        <v>1.5</v>
      </c>
      <c r="K375" s="80">
        <f>IF(ISERROR(VLOOKUP($B375,'R8'!$A$72:$C$77,3,FALSE)),IF(VLOOKUP($B375,'R8'!$B$72:$E$77,4,FALSE)="","",VLOOKUP($B375,'R8'!$B$72:$E$77,4,FALSE)),IF(VLOOKUP($B375,'R8'!$A$72:$C$77,3,FALSE)="","",VLOOKUP($B375,'R8'!$A$72:$C$77,3,FALSE)))</f>
        <v>1.5</v>
      </c>
      <c r="L375" s="80">
        <f>IF(ISERROR(VLOOKUP($B375,'R9'!$A$72:$C$77,3,FALSE)),IF(VLOOKUP($B375,'R9'!$B$72:$E$77,4,FALSE)="","",VLOOKUP($B375,'R9'!$B$72:$E$77,4,FALSE)),IF(VLOOKUP($B375,'R9'!$A$72:$C$77,3,FALSE)="","",VLOOKUP($B375,'R9'!$A$72:$C$77,3,FALSE)))</f>
        <v>1.5</v>
      </c>
      <c r="M375" s="80">
        <f>IF(ISERROR(VLOOKUP($B375,'R10'!$A$72:$C$77,3,FALSE)),IF(VLOOKUP($B375,'R10'!$B$72:$E$77,4,FALSE)="","",VLOOKUP($B375,'R10'!$B$72:$E$77,4,FALSE)),IF(VLOOKUP($B375,'R10'!$A$72:$C$77,3,FALSE)="","",VLOOKUP($B375,'R10'!$A$72:$C$77,3,FALSE)))</f>
        <v>0.5</v>
      </c>
      <c r="O375" s="80">
        <f>IF(C375="","",IF(C375&gt;C364,1,IF(C375=C364,0.5,0)))</f>
        <v>1</v>
      </c>
      <c r="P375" s="80">
        <f>IF(D375="","",IF(D375&gt;D370,1,IF(D375=D370,0.5,0)))</f>
        <v>0</v>
      </c>
      <c r="Q375" s="80">
        <f>IF(E375="","",IF(E375&gt;E365,1,IF(E375=E365,0.5,0)))</f>
        <v>0.5</v>
      </c>
      <c r="R375" s="80">
        <f>IF(F375="","",IF(F375&gt;F371,1,IF(F375=F371,0.5,0)))</f>
        <v>0</v>
      </c>
      <c r="S375" s="80">
        <f>IF(G375="","",IF(G375&gt;G366,1,IF(G375=G366,0.5,0)))</f>
        <v>0.5</v>
      </c>
      <c r="T375" s="80">
        <f>IF(H375="","",IF(H375&gt;H372,1,IF(H375=H372,0.5,0)))</f>
        <v>1</v>
      </c>
      <c r="U375" s="80">
        <f>IF(I375="","",IF(I375&gt;I367,1,IF(I375=I367,0.5,0)))</f>
        <v>1</v>
      </c>
      <c r="V375" s="80">
        <f>IF(J375="","",IF(J375&gt;J373,1,IF(J375=J373,0.5,0)))</f>
        <v>0</v>
      </c>
      <c r="W375" s="80">
        <f>IF(K375="","",IF(K375&gt;K368,1,IF(K375=K368,0.5,0)))</f>
        <v>0</v>
      </c>
      <c r="X375" s="80">
        <f>IF(L375="","",IF(L375&gt;L374,1,IF(L375=L374,0.5,0)))</f>
        <v>0</v>
      </c>
      <c r="Y375" s="80">
        <f>IF(M375="","",IF(M375&gt;M369,1,IF(M375=M369,0.5,0)))</f>
        <v>0</v>
      </c>
    </row>
    <row r="376" spans="1:25" ht="15" customHeight="1" x14ac:dyDescent="0.3">
      <c r="A376" s="1"/>
      <c r="B376" s="88" t="s">
        <v>59</v>
      </c>
    </row>
    <row r="377" spans="1:25" ht="15" customHeight="1" x14ac:dyDescent="0.3">
      <c r="A377" s="1"/>
      <c r="B377" s="87" t="s">
        <v>25</v>
      </c>
    </row>
    <row r="378" spans="1:25" ht="15" customHeight="1" x14ac:dyDescent="0.3">
      <c r="A378" s="1"/>
      <c r="B378" s="87"/>
    </row>
    <row r="379" spans="1:25" ht="15" customHeight="1" x14ac:dyDescent="0.3">
      <c r="A379" s="1">
        <v>1</v>
      </c>
      <c r="B379" s="83" t="s">
        <v>431</v>
      </c>
      <c r="C379" s="80">
        <f>IF(ISERROR(VLOOKUP($B379,'R11'!$G$72:$I$77,3,FALSE)),IF(VLOOKUP($B379,'R11'!$H$72:$K$77,4,FALSE)="","",VLOOKUP($B379,'R11'!$H$72:$K$77,4,FALSE)),IF(VLOOKUP($B379,'R11'!$G$72:$I$77,3,FALSE)="","",VLOOKUP($B379,'R11'!$G$72:$I$77,3,FALSE)))</f>
        <v>4</v>
      </c>
      <c r="D379" s="80">
        <f>IF(ISERROR(VLOOKUP($B379,'R1'!$G$72:$I$77,3,FALSE)),IF(VLOOKUP($B379,'R1'!$H$72:$K$77,4,FALSE)="","",VLOOKUP($B379,'R1'!$H$72:$K$77,4,FALSE)),IF(VLOOKUP($B379,'R1'!$G$72:$I$77,3,FALSE)="","",VLOOKUP($B379,'R1'!$G$72:$I$77,3,FALSE)))</f>
        <v>3</v>
      </c>
      <c r="E379" s="80">
        <f>IF(ISERROR(VLOOKUP($B379,'R2'!$G$72:$I$77,3,FALSE)),IF(VLOOKUP($B379,'R2'!$H$72:$K$77,4,FALSE)="","",VLOOKUP($B379,'R2'!$H$72:$K$77,4,FALSE)),IF(VLOOKUP($B379,'R2'!$G$72:$I$77,3,FALSE)="","",VLOOKUP($B379,'R2'!$G$72:$I$77,3,FALSE)))</f>
        <v>3</v>
      </c>
      <c r="F379" s="80">
        <f>IF(ISERROR(VLOOKUP($B379,'R3'!$G$72:$I$77,3,FALSE)),IF(VLOOKUP($B379,'R3'!$H$72:$K$77,4,FALSE)="","",VLOOKUP($B379,'R3'!$H$72:$K$77,4,FALSE)),IF(VLOOKUP($B379,'R3'!$G$72:$I$77,3,FALSE)="","",VLOOKUP($B379,'R3'!$G$72:$I$77,3,FALSE)))</f>
        <v>3</v>
      </c>
      <c r="G379" s="80">
        <f>IF(ISERROR(VLOOKUP($B379,'R4'!$G$72:$I$77,3,FALSE)),IF(VLOOKUP($B379,'R4'!$H$72:$K$77,4,FALSE)="","",VLOOKUP($B379,'R4'!$H$72:$K$77,4,FALSE)),IF(VLOOKUP($B379,'R4'!$G$72:$I$77,3,FALSE)="","",VLOOKUP($B379,'R4'!$G$72:$I$77,3,FALSE)))</f>
        <v>2.5</v>
      </c>
      <c r="H379" s="80">
        <f>IF(ISERROR(VLOOKUP($B379,'R5'!$G$72:$I$77,3,FALSE)),IF(VLOOKUP($B379,'R5'!$H$72:$K$77,4,FALSE)="","",VLOOKUP($B379,'R5'!$H$72:$K$77,4,FALSE)),IF(VLOOKUP($B379,'R5'!$G$72:$I$77,3,FALSE)="","",VLOOKUP($B379,'R5'!$G$72:$I$77,3,FALSE)))</f>
        <v>3</v>
      </c>
      <c r="I379" s="80">
        <f>IF(ISERROR(VLOOKUP($B379,'R6'!$G$72:$I$77,3,FALSE)),IF(VLOOKUP($B379,'R6'!$H$72:$K$77,4,FALSE)="","",VLOOKUP($B379,'R6'!$H$72:$K$77,4,FALSE)),IF(VLOOKUP($B379,'R6'!$G$72:$I$77,3,FALSE)="","",VLOOKUP($B379,'R6'!$G$72:$I$77,3,FALSE)))</f>
        <v>2.5</v>
      </c>
      <c r="J379" s="80">
        <f>IF(ISERROR(VLOOKUP($B379,'R7'!$G$72:$I$77,3,FALSE)),IF(VLOOKUP($B379,'R7'!$H$72:$K$77,4,FALSE)="","",VLOOKUP($B379,'R7'!$H$72:$K$77,4,FALSE)),IF(VLOOKUP($B379,'R7'!$G$72:$I$77,3,FALSE)="","",VLOOKUP($B379,'R7'!$G$72:$I$77,3,FALSE)))</f>
        <v>2.5</v>
      </c>
      <c r="K379" s="80">
        <f>IF(ISERROR(VLOOKUP($B379,'R8'!$G$72:$I$77,3,FALSE)),IF(VLOOKUP($B379,'R8'!$H$72:$K$77,4,FALSE)="","",VLOOKUP($B379,'R8'!$H$72:$K$77,4,FALSE)),IF(VLOOKUP($B379,'R8'!$G$72:$I$77,3,FALSE)="","",VLOOKUP($B379,'R8'!$G$72:$I$77,3,FALSE)))</f>
        <v>2.5</v>
      </c>
      <c r="L379" s="80">
        <f>IF(ISERROR(VLOOKUP($B379,'R9'!$G$72:$I$77,3,FALSE)),IF(VLOOKUP($B379,'R9'!$H$72:$K$77,4,FALSE)="","",VLOOKUP($B379,'R9'!$H$72:$K$77,4,FALSE)),IF(VLOOKUP($B379,'R9'!$G$72:$I$77,3,FALSE)="","",VLOOKUP($B379,'R9'!$G$72:$I$77,3,FALSE)))</f>
        <v>2</v>
      </c>
      <c r="M379" s="80" t="str">
        <f>IF(ISERROR(VLOOKUP($B379,'R10'!$G$72:$I$77,3,FALSE)),IF(VLOOKUP($B379,'R10'!$H$72:$K$77,4,FALSE)="","",VLOOKUP($B379,'R10'!$H$72:$K$77,4,FALSE)),IF(VLOOKUP($B379,'R10'!$G$72:$I$77,3,FALSE)="","",VLOOKUP($B379,'R10'!$G$72:$I$77,3,FALSE)))</f>
        <v/>
      </c>
      <c r="O379" s="80">
        <f>IF(C379="","",IF(C379&gt;C390,1,IF(C379=C390,0.5,0)))</f>
        <v>1</v>
      </c>
      <c r="P379" s="80">
        <f>IF(D379="","",IF(D379&gt;D380,1,IF(D379=D380,0.5,0)))</f>
        <v>1</v>
      </c>
      <c r="Q379" s="80">
        <f>IF(E379="","",IF(E379&gt;E381,1,IF(E379=E381,0.5,0)))</f>
        <v>1</v>
      </c>
      <c r="R379" s="80">
        <f>IF(F379="","",IF(F379&gt;F382,1,IF(F379=F382,0.5,0)))</f>
        <v>1</v>
      </c>
      <c r="S379" s="80">
        <f>IF(G379="","",IF(G379&gt;G383,1,IF(G379=G383,0.5,0)))</f>
        <v>1</v>
      </c>
      <c r="T379" s="80">
        <f>IF(H379="","",IF(H379&gt;H384,1,IF(H379=H384,0.5,0)))</f>
        <v>1</v>
      </c>
      <c r="U379" s="80">
        <f>IF(I379="","",IF(I379&gt;I385,1,IF(I379=I385,0.5,0)))</f>
        <v>1</v>
      </c>
      <c r="V379" s="80">
        <f>IF(J379="","",IF(J379&gt;J386,1,IF(J379=J386,0.5,0)))</f>
        <v>1</v>
      </c>
      <c r="W379" s="80">
        <f>IF(K379="","",IF(K379&gt;K387,1,IF(K379=K387,0.5,0)))</f>
        <v>1</v>
      </c>
      <c r="X379" s="80">
        <f>IF(L379="","",IF(L379&gt;L388,1,IF(L379=L388,0.5,0)))</f>
        <v>0.5</v>
      </c>
      <c r="Y379" s="80" t="str">
        <f>IF(M379="","",IF(M379&gt;M389,1,IF(M379=M389,0.5,0)))</f>
        <v/>
      </c>
    </row>
    <row r="380" spans="1:25" ht="15" customHeight="1" x14ac:dyDescent="0.3">
      <c r="A380" s="1">
        <v>2</v>
      </c>
      <c r="B380" s="83" t="s">
        <v>432</v>
      </c>
      <c r="C380" s="80" t="str">
        <f>IF(ISERROR(VLOOKUP($B380,'R11'!$G$72:$I$77,3,FALSE)),IF(VLOOKUP($B380,'R11'!$H$72:$K$77,4,FALSE)="","",VLOOKUP($B380,'R11'!$H$72:$K$77,4,FALSE)),IF(VLOOKUP($B380,'R11'!$G$72:$I$77,3,FALSE)="","",VLOOKUP($B380,'R11'!$G$72:$I$77,3,FALSE)))</f>
        <v/>
      </c>
      <c r="D380" s="80">
        <f>IF(ISERROR(VLOOKUP($B380,'R1'!$G$72:$I$77,3,FALSE)),IF(VLOOKUP($B380,'R1'!$H$72:$K$77,4,FALSE)="","",VLOOKUP($B380,'R1'!$H$72:$K$77,4,FALSE)),IF(VLOOKUP($B380,'R1'!$G$72:$I$77,3,FALSE)="","",VLOOKUP($B380,'R1'!$G$72:$I$77,3,FALSE)))</f>
        <v>1</v>
      </c>
      <c r="E380" s="80">
        <f>IF(ISERROR(VLOOKUP($B380,'R2'!$G$72:$I$77,3,FALSE)),IF(VLOOKUP($B380,'R2'!$H$72:$K$77,4,FALSE)="","",VLOOKUP($B380,'R2'!$H$72:$K$77,4,FALSE)),IF(VLOOKUP($B380,'R2'!$G$72:$I$77,3,FALSE)="","",VLOOKUP($B380,'R2'!$G$72:$I$77,3,FALSE)))</f>
        <v>2</v>
      </c>
      <c r="F380" s="80">
        <f>IF(ISERROR(VLOOKUP($B380,'R3'!$G$72:$I$77,3,FALSE)),IF(VLOOKUP($B380,'R3'!$H$72:$K$77,4,FALSE)="","",VLOOKUP($B380,'R3'!$H$72:$K$77,4,FALSE)),IF(VLOOKUP($B380,'R3'!$G$72:$I$77,3,FALSE)="","",VLOOKUP($B380,'R3'!$G$72:$I$77,3,FALSE)))</f>
        <v>0.5</v>
      </c>
      <c r="G380" s="80">
        <f>IF(ISERROR(VLOOKUP($B380,'R4'!$G$72:$I$77,3,FALSE)),IF(VLOOKUP($B380,'R4'!$H$72:$K$77,4,FALSE)="","",VLOOKUP($B380,'R4'!$H$72:$K$77,4,FALSE)),IF(VLOOKUP($B380,'R4'!$G$72:$I$77,3,FALSE)="","",VLOOKUP($B380,'R4'!$G$72:$I$77,3,FALSE)))</f>
        <v>1</v>
      </c>
      <c r="H380" s="80">
        <f>IF(ISERROR(VLOOKUP($B380,'R5'!$G$72:$I$77,3,FALSE)),IF(VLOOKUP($B380,'R5'!$H$72:$K$77,4,FALSE)="","",VLOOKUP($B380,'R5'!$H$72:$K$77,4,FALSE)),IF(VLOOKUP($B380,'R5'!$G$72:$I$77,3,FALSE)="","",VLOOKUP($B380,'R5'!$G$72:$I$77,3,FALSE)))</f>
        <v>2</v>
      </c>
      <c r="I380" s="80">
        <f>IF(ISERROR(VLOOKUP($B380,'R6'!$G$72:$I$77,3,FALSE)),IF(VLOOKUP($B380,'R6'!$H$72:$K$77,4,FALSE)="","",VLOOKUP($B380,'R6'!$H$72:$K$77,4,FALSE)),IF(VLOOKUP($B380,'R6'!$G$72:$I$77,3,FALSE)="","",VLOOKUP($B380,'R6'!$G$72:$I$77,3,FALSE)))</f>
        <v>2.5</v>
      </c>
      <c r="J380" s="80">
        <f>IF(ISERROR(VLOOKUP($B380,'R7'!$G$72:$I$77,3,FALSE)),IF(VLOOKUP($B380,'R7'!$H$72:$K$77,4,FALSE)="","",VLOOKUP($B380,'R7'!$H$72:$K$77,4,FALSE)),IF(VLOOKUP($B380,'R7'!$G$72:$I$77,3,FALSE)="","",VLOOKUP($B380,'R7'!$G$72:$I$77,3,FALSE)))</f>
        <v>0</v>
      </c>
      <c r="K380" s="80">
        <f>IF(ISERROR(VLOOKUP($B380,'R8'!$G$72:$I$77,3,FALSE)),IF(VLOOKUP($B380,'R8'!$H$72:$K$77,4,FALSE)="","",VLOOKUP($B380,'R8'!$H$72:$K$77,4,FALSE)),IF(VLOOKUP($B380,'R8'!$G$72:$I$77,3,FALSE)="","",VLOOKUP($B380,'R8'!$G$72:$I$77,3,FALSE)))</f>
        <v>2</v>
      </c>
      <c r="L380" s="80">
        <f>IF(ISERROR(VLOOKUP($B380,'R9'!$G$72:$I$77,3,FALSE)),IF(VLOOKUP($B380,'R9'!$H$72:$K$77,4,FALSE)="","",VLOOKUP($B380,'R9'!$H$72:$K$77,4,FALSE)),IF(VLOOKUP($B380,'R9'!$G$72:$I$77,3,FALSE)="","",VLOOKUP($B380,'R9'!$G$72:$I$77,3,FALSE)))</f>
        <v>0</v>
      </c>
      <c r="M380" s="80">
        <f>IF(ISERROR(VLOOKUP($B380,'R10'!$G$72:$I$77,3,FALSE)),IF(VLOOKUP($B380,'R10'!$H$72:$K$77,4,FALSE)="","",VLOOKUP($B380,'R10'!$H$72:$K$77,4,FALSE)),IF(VLOOKUP($B380,'R10'!$G$72:$I$77,3,FALSE)="","",VLOOKUP($B380,'R10'!$G$72:$I$77,3,FALSE)))</f>
        <v>1.5</v>
      </c>
      <c r="O380" s="80" t="str">
        <f>IF(C380="","",IF(C380&gt;C389,1,IF(C380=C389,0.5,0)))</f>
        <v/>
      </c>
      <c r="P380" s="80">
        <f>IF(D380="","",IF(D380&gt;D379,1,IF(D380=D379,0.5,0)))</f>
        <v>0</v>
      </c>
      <c r="Q380" s="80">
        <f>IF(E380="","",IF(E380&gt;E390,1,IF(E380=E390,0.5,0)))</f>
        <v>0.5</v>
      </c>
      <c r="R380" s="80">
        <f>IF(F380="","",IF(F380&gt;F381,1,IF(F380=F381,0.5,0)))</f>
        <v>0</v>
      </c>
      <c r="S380" s="80">
        <f>IF(G380="","",IF(G380&gt;G382,1,IF(G380=G382,0.5,0)))</f>
        <v>0</v>
      </c>
      <c r="T380" s="80">
        <f>IF(H380="","",IF(H380&gt;H383,1,IF(H380=H383,0.5,0)))</f>
        <v>0.5</v>
      </c>
      <c r="U380" s="80">
        <f>IF(I380="","",IF(I380&gt;I384,1,IF(I380=I384,0.5,0)))</f>
        <v>1</v>
      </c>
      <c r="V380" s="80">
        <f>IF(J380="","",IF(J380&gt;J385,1,IF(J380=J385,0.5,0)))</f>
        <v>0</v>
      </c>
      <c r="W380" s="80">
        <f>IF(K380="","",IF(K380&gt;K386,1,IF(K380=K386,0.5,0)))</f>
        <v>0.5</v>
      </c>
      <c r="X380" s="80">
        <f>IF(L380="","",IF(L380&gt;L387,1,IF(L380=L387,0.5,0)))</f>
        <v>0</v>
      </c>
      <c r="Y380" s="80">
        <f>IF(M380="","",IF(M380&gt;M388,1,IF(M380=M388,0.5,0)))</f>
        <v>0</v>
      </c>
    </row>
    <row r="381" spans="1:25" ht="15" customHeight="1" x14ac:dyDescent="0.3">
      <c r="A381" s="1">
        <v>3</v>
      </c>
      <c r="B381" s="83" t="s">
        <v>433</v>
      </c>
      <c r="C381" s="80">
        <f>IF(ISERROR(VLOOKUP($B381,'R11'!$G$72:$I$77,3,FALSE)),IF(VLOOKUP($B381,'R11'!$H$72:$K$77,4,FALSE)="","",VLOOKUP($B381,'R11'!$H$72:$K$77,4,FALSE)),IF(VLOOKUP($B381,'R11'!$G$72:$I$77,3,FALSE)="","",VLOOKUP($B381,'R11'!$G$72:$I$77,3,FALSE)))</f>
        <v>1</v>
      </c>
      <c r="D381" s="80" t="str">
        <f>IF(ISERROR(VLOOKUP($B381,'R1'!$G$72:$I$77,3,FALSE)),IF(VLOOKUP($B381,'R1'!$H$72:$K$77,4,FALSE)="","",VLOOKUP($B381,'R1'!$H$72:$K$77,4,FALSE)),IF(VLOOKUP($B381,'R1'!$G$72:$I$77,3,FALSE)="","",VLOOKUP($B381,'R1'!$G$72:$I$77,3,FALSE)))</f>
        <v/>
      </c>
      <c r="E381" s="80">
        <f>IF(ISERROR(VLOOKUP($B381,'R2'!$G$72:$I$77,3,FALSE)),IF(VLOOKUP($B381,'R2'!$H$72:$K$77,4,FALSE)="","",VLOOKUP($B381,'R2'!$H$72:$K$77,4,FALSE)),IF(VLOOKUP($B381,'R2'!$G$72:$I$77,3,FALSE)="","",VLOOKUP($B381,'R2'!$G$72:$I$77,3,FALSE)))</f>
        <v>1</v>
      </c>
      <c r="F381" s="80">
        <f>IF(ISERROR(VLOOKUP($B381,'R3'!$G$72:$I$77,3,FALSE)),IF(VLOOKUP($B381,'R3'!$H$72:$K$77,4,FALSE)="","",VLOOKUP($B381,'R3'!$H$72:$K$77,4,FALSE)),IF(VLOOKUP($B381,'R3'!$G$72:$I$77,3,FALSE)="","",VLOOKUP($B381,'R3'!$G$72:$I$77,3,FALSE)))</f>
        <v>3.5</v>
      </c>
      <c r="G381" s="80">
        <f>IF(ISERROR(VLOOKUP($B381,'R4'!$G$72:$I$77,3,FALSE)),IF(VLOOKUP($B381,'R4'!$H$72:$K$77,4,FALSE)="","",VLOOKUP($B381,'R4'!$H$72:$K$77,4,FALSE)),IF(VLOOKUP($B381,'R4'!$G$72:$I$77,3,FALSE)="","",VLOOKUP($B381,'R4'!$G$72:$I$77,3,FALSE)))</f>
        <v>4</v>
      </c>
      <c r="H381" s="80">
        <f>IF(ISERROR(VLOOKUP($B381,'R5'!$G$72:$I$77,3,FALSE)),IF(VLOOKUP($B381,'R5'!$H$72:$K$77,4,FALSE)="","",VLOOKUP($B381,'R5'!$H$72:$K$77,4,FALSE)),IF(VLOOKUP($B381,'R5'!$G$72:$I$77,3,FALSE)="","",VLOOKUP($B381,'R5'!$G$72:$I$77,3,FALSE)))</f>
        <v>1</v>
      </c>
      <c r="I381" s="80">
        <f>IF(ISERROR(VLOOKUP($B381,'R6'!$G$72:$I$77,3,FALSE)),IF(VLOOKUP($B381,'R6'!$H$72:$K$77,4,FALSE)="","",VLOOKUP($B381,'R6'!$H$72:$K$77,4,FALSE)),IF(VLOOKUP($B381,'R6'!$G$72:$I$77,3,FALSE)="","",VLOOKUP($B381,'R6'!$G$72:$I$77,3,FALSE)))</f>
        <v>0</v>
      </c>
      <c r="J381" s="80">
        <f>IF(ISERROR(VLOOKUP($B381,'R7'!$G$72:$I$77,3,FALSE)),IF(VLOOKUP($B381,'R7'!$H$72:$K$77,4,FALSE)="","",VLOOKUP($B381,'R7'!$H$72:$K$77,4,FALSE)),IF(VLOOKUP($B381,'R7'!$G$72:$I$77,3,FALSE)="","",VLOOKUP($B381,'R7'!$G$72:$I$77,3,FALSE)))</f>
        <v>2.5</v>
      </c>
      <c r="K381" s="80">
        <f>IF(ISERROR(VLOOKUP($B381,'R8'!$G$72:$I$77,3,FALSE)),IF(VLOOKUP($B381,'R8'!$H$72:$K$77,4,FALSE)="","",VLOOKUP($B381,'R8'!$H$72:$K$77,4,FALSE)),IF(VLOOKUP($B381,'R8'!$G$72:$I$77,3,FALSE)="","",VLOOKUP($B381,'R8'!$G$72:$I$77,3,FALSE)))</f>
        <v>2</v>
      </c>
      <c r="L381" s="80">
        <f>IF(ISERROR(VLOOKUP($B381,'R9'!$G$72:$I$77,3,FALSE)),IF(VLOOKUP($B381,'R9'!$H$72:$K$77,4,FALSE)="","",VLOOKUP($B381,'R9'!$H$72:$K$77,4,FALSE)),IF(VLOOKUP($B381,'R9'!$G$72:$I$77,3,FALSE)="","",VLOOKUP($B381,'R9'!$G$72:$I$77,3,FALSE)))</f>
        <v>3</v>
      </c>
      <c r="M381" s="80">
        <f>IF(ISERROR(VLOOKUP($B381,'R10'!$G$72:$I$77,3,FALSE)),IF(VLOOKUP($B381,'R10'!$H$72:$K$77,4,FALSE)="","",VLOOKUP($B381,'R10'!$H$72:$K$77,4,FALSE)),IF(VLOOKUP($B381,'R10'!$G$72:$I$77,3,FALSE)="","",VLOOKUP($B381,'R10'!$G$72:$I$77,3,FALSE)))</f>
        <v>2</v>
      </c>
      <c r="O381" s="80">
        <f>IF(C381="","",IF(C381&gt;C388,1,IF(C381=C388,0.5,0)))</f>
        <v>0</v>
      </c>
      <c r="P381" s="80" t="str">
        <f>IF(D381="","",IF(D381&gt;D389,1,IF(D381=D389,0.5,0)))</f>
        <v/>
      </c>
      <c r="Q381" s="80">
        <f>IF(E381="","",IF(E381&gt;E379,1,IF(E381=E379,0.5,0)))</f>
        <v>0</v>
      </c>
      <c r="R381" s="80">
        <f>IF(F381="","",IF(F381&gt;F380,1,IF(F381=F380,0.5,0)))</f>
        <v>1</v>
      </c>
      <c r="S381" s="80">
        <f>IF(G381="","",IF(G381&gt;G390,1,IF(G381=G390,0.5,0)))</f>
        <v>1</v>
      </c>
      <c r="T381" s="80">
        <f>IF(H381="","",IF(H381&gt;H382,1,IF(H381=H382,0.5,0)))</f>
        <v>0</v>
      </c>
      <c r="U381" s="80">
        <f>IF(I381="","",IF(I381&gt;I383,1,IF(I381=I383,0.5,0)))</f>
        <v>0</v>
      </c>
      <c r="V381" s="80">
        <f>IF(J381="","",IF(J381&gt;J384,1,IF(J381=J384,0.5,0)))</f>
        <v>1</v>
      </c>
      <c r="W381" s="80">
        <f>IF(K381="","",IF(K381&gt;K385,1,IF(K381=K385,0.5,0)))</f>
        <v>0.5</v>
      </c>
      <c r="X381" s="80">
        <f>IF(L381="","",IF(L381&gt;L386,1,IF(L381=L386,0.5,0)))</f>
        <v>1</v>
      </c>
      <c r="Y381" s="80">
        <f>IF(M381="","",IF(M381&gt;M387,1,IF(M381=M387,0.5,0)))</f>
        <v>0.5</v>
      </c>
    </row>
    <row r="382" spans="1:25" ht="15" customHeight="1" x14ac:dyDescent="0.3">
      <c r="A382" s="1">
        <v>4</v>
      </c>
      <c r="B382" s="83" t="s">
        <v>434</v>
      </c>
      <c r="C382" s="80">
        <f>IF(ISERROR(VLOOKUP($B382,'R11'!$G$72:$I$77,3,FALSE)),IF(VLOOKUP($B382,'R11'!$H$72:$K$77,4,FALSE)="","",VLOOKUP($B382,'R11'!$H$72:$K$77,4,FALSE)),IF(VLOOKUP($B382,'R11'!$G$72:$I$77,3,FALSE)="","",VLOOKUP($B382,'R11'!$G$72:$I$77,3,FALSE)))</f>
        <v>1</v>
      </c>
      <c r="D382" s="80">
        <f>IF(ISERROR(VLOOKUP($B382,'R1'!$G$72:$I$77,3,FALSE)),IF(VLOOKUP($B382,'R1'!$H$72:$K$77,4,FALSE)="","",VLOOKUP($B382,'R1'!$H$72:$K$77,4,FALSE)),IF(VLOOKUP($B382,'R1'!$G$72:$I$77,3,FALSE)="","",VLOOKUP($B382,'R1'!$G$72:$I$77,3,FALSE)))</f>
        <v>3.5</v>
      </c>
      <c r="E382" s="80" t="str">
        <f>IF(ISERROR(VLOOKUP($B382,'R2'!$G$72:$I$77,3,FALSE)),IF(VLOOKUP($B382,'R2'!$H$72:$K$77,4,FALSE)="","",VLOOKUP($B382,'R2'!$H$72:$K$77,4,FALSE)),IF(VLOOKUP($B382,'R2'!$G$72:$I$77,3,FALSE)="","",VLOOKUP($B382,'R2'!$G$72:$I$77,3,FALSE)))</f>
        <v/>
      </c>
      <c r="F382" s="80">
        <f>IF(ISERROR(VLOOKUP($B382,'R3'!$G$72:$I$77,3,FALSE)),IF(VLOOKUP($B382,'R3'!$H$72:$K$77,4,FALSE)="","",VLOOKUP($B382,'R3'!$H$72:$K$77,4,FALSE)),IF(VLOOKUP($B382,'R3'!$G$72:$I$77,3,FALSE)="","",VLOOKUP($B382,'R3'!$G$72:$I$77,3,FALSE)))</f>
        <v>1</v>
      </c>
      <c r="G382" s="80">
        <f>IF(ISERROR(VLOOKUP($B382,'R4'!$G$72:$I$77,3,FALSE)),IF(VLOOKUP($B382,'R4'!$H$72:$K$77,4,FALSE)="","",VLOOKUP($B382,'R4'!$H$72:$K$77,4,FALSE)),IF(VLOOKUP($B382,'R4'!$G$72:$I$77,3,FALSE)="","",VLOOKUP($B382,'R4'!$G$72:$I$77,3,FALSE)))</f>
        <v>3</v>
      </c>
      <c r="H382" s="80">
        <f>IF(ISERROR(VLOOKUP($B382,'R5'!$G$72:$I$77,3,FALSE)),IF(VLOOKUP($B382,'R5'!$H$72:$K$77,4,FALSE)="","",VLOOKUP($B382,'R5'!$H$72:$K$77,4,FALSE)),IF(VLOOKUP($B382,'R5'!$G$72:$I$77,3,FALSE)="","",VLOOKUP($B382,'R5'!$G$72:$I$77,3,FALSE)))</f>
        <v>3</v>
      </c>
      <c r="I382" s="80">
        <f>IF(ISERROR(VLOOKUP($B382,'R6'!$G$72:$I$77,3,FALSE)),IF(VLOOKUP($B382,'R6'!$H$72:$K$77,4,FALSE)="","",VLOOKUP($B382,'R6'!$H$72:$K$77,4,FALSE)),IF(VLOOKUP($B382,'R6'!$G$72:$I$77,3,FALSE)="","",VLOOKUP($B382,'R6'!$G$72:$I$77,3,FALSE)))</f>
        <v>3</v>
      </c>
      <c r="J382" s="80">
        <f>IF(ISERROR(VLOOKUP($B382,'R7'!$G$72:$I$77,3,FALSE)),IF(VLOOKUP($B382,'R7'!$H$72:$K$77,4,FALSE)="","",VLOOKUP($B382,'R7'!$H$72:$K$77,4,FALSE)),IF(VLOOKUP($B382,'R7'!$G$72:$I$77,3,FALSE)="","",VLOOKUP($B382,'R7'!$G$72:$I$77,3,FALSE)))</f>
        <v>2</v>
      </c>
      <c r="K382" s="80">
        <f>IF(ISERROR(VLOOKUP($B382,'R8'!$G$72:$I$77,3,FALSE)),IF(VLOOKUP($B382,'R8'!$H$72:$K$77,4,FALSE)="","",VLOOKUP($B382,'R8'!$H$72:$K$77,4,FALSE)),IF(VLOOKUP($B382,'R8'!$G$72:$I$77,3,FALSE)="","",VLOOKUP($B382,'R8'!$G$72:$I$77,3,FALSE)))</f>
        <v>3.5</v>
      </c>
      <c r="L382" s="80">
        <f>IF(ISERROR(VLOOKUP($B382,'R9'!$G$72:$I$77,3,FALSE)),IF(VLOOKUP($B382,'R9'!$H$72:$K$77,4,FALSE)="","",VLOOKUP($B382,'R9'!$H$72:$K$77,4,FALSE)),IF(VLOOKUP($B382,'R9'!$G$72:$I$77,3,FALSE)="","",VLOOKUP($B382,'R9'!$G$72:$I$77,3,FALSE)))</f>
        <v>3</v>
      </c>
      <c r="M382" s="80">
        <f>IF(ISERROR(VLOOKUP($B382,'R10'!$G$72:$I$77,3,FALSE)),IF(VLOOKUP($B382,'R10'!$H$72:$K$77,4,FALSE)="","",VLOOKUP($B382,'R10'!$H$72:$K$77,4,FALSE)),IF(VLOOKUP($B382,'R10'!$G$72:$I$77,3,FALSE)="","",VLOOKUP($B382,'R10'!$G$72:$I$77,3,FALSE)))</f>
        <v>3</v>
      </c>
      <c r="O382" s="80">
        <f>IF(C382="","",IF(C382&gt;C387,1,IF(C382=C387,0.5,0)))</f>
        <v>0</v>
      </c>
      <c r="P382" s="80">
        <f>IF(D382="","",IF(D382&gt;D388,1,IF(D382=D388,0.5,0)))</f>
        <v>1</v>
      </c>
      <c r="Q382" s="80" t="str">
        <f>IF(E382="","",IF(E382&gt;E389,1,IF(E382=E389,0.5,0)))</f>
        <v/>
      </c>
      <c r="R382" s="80">
        <f>IF(F382="","",IF(F382&gt;F379,1,IF(F382=F379,0.5,0)))</f>
        <v>0</v>
      </c>
      <c r="S382" s="80">
        <f>IF(G382="","",IF(G382&gt;G380,1,IF(G382=G380,0.5,0)))</f>
        <v>1</v>
      </c>
      <c r="T382" s="80">
        <f>IF(H382="","",IF(H382&gt;H381,1,IF(H382=H381,0.5,0)))</f>
        <v>1</v>
      </c>
      <c r="U382" s="80">
        <f>IF(I382="","",IF(I382&gt;I390,1,IF(I382=I390,0.5,0)))</f>
        <v>1</v>
      </c>
      <c r="V382" s="80">
        <f>IF(J382="","",IF(J382&gt;J383,1,IF(J382=J383,0.5,0)))</f>
        <v>0.5</v>
      </c>
      <c r="W382" s="80">
        <f>IF(K382="","",IF(K382&gt;K384,1,IF(K382=K384,0.5,0)))</f>
        <v>1</v>
      </c>
      <c r="X382" s="80">
        <f>IF(L382="","",IF(L382&gt;L385,1,IF(L382=L385,0.5,0)))</f>
        <v>1</v>
      </c>
      <c r="Y382" s="80">
        <f>IF(M382="","",IF(M382&gt;M386,1,IF(M382=M386,0.5,0)))</f>
        <v>1</v>
      </c>
    </row>
    <row r="383" spans="1:25" ht="15" customHeight="1" x14ac:dyDescent="0.3">
      <c r="A383" s="1">
        <v>5</v>
      </c>
      <c r="B383" s="83" t="s">
        <v>435</v>
      </c>
      <c r="C383" s="80">
        <f>IF(ISERROR(VLOOKUP($B383,'R11'!$G$72:$I$77,3,FALSE)),IF(VLOOKUP($B383,'R11'!$H$72:$K$77,4,FALSE)="","",VLOOKUP($B383,'R11'!$H$72:$K$77,4,FALSE)),IF(VLOOKUP($B383,'R11'!$G$72:$I$77,3,FALSE)="","",VLOOKUP($B383,'R11'!$G$72:$I$77,3,FALSE)))</f>
        <v>4</v>
      </c>
      <c r="D383" s="80">
        <f>IF(ISERROR(VLOOKUP($B383,'R1'!$G$72:$I$77,3,FALSE)),IF(VLOOKUP($B383,'R1'!$H$72:$K$77,4,FALSE)="","",VLOOKUP($B383,'R1'!$H$72:$K$77,4,FALSE)),IF(VLOOKUP($B383,'R1'!$G$72:$I$77,3,FALSE)="","",VLOOKUP($B383,'R1'!$G$72:$I$77,3,FALSE)))</f>
        <v>1</v>
      </c>
      <c r="E383" s="80">
        <f>IF(ISERROR(VLOOKUP($B383,'R2'!$G$72:$I$77,3,FALSE)),IF(VLOOKUP($B383,'R2'!$H$72:$K$77,4,FALSE)="","",VLOOKUP($B383,'R2'!$H$72:$K$77,4,FALSE)),IF(VLOOKUP($B383,'R2'!$G$72:$I$77,3,FALSE)="","",VLOOKUP($B383,'R2'!$G$72:$I$77,3,FALSE)))</f>
        <v>2</v>
      </c>
      <c r="F383" s="80" t="str">
        <f>IF(ISERROR(VLOOKUP($B383,'R3'!$G$72:$I$77,3,FALSE)),IF(VLOOKUP($B383,'R3'!$H$72:$K$77,4,FALSE)="","",VLOOKUP($B383,'R3'!$H$72:$K$77,4,FALSE)),IF(VLOOKUP($B383,'R3'!$G$72:$I$77,3,FALSE)="","",VLOOKUP($B383,'R3'!$G$72:$I$77,3,FALSE)))</f>
        <v/>
      </c>
      <c r="G383" s="80">
        <f>IF(ISERROR(VLOOKUP($B383,'R4'!$G$72:$I$77,3,FALSE)),IF(VLOOKUP($B383,'R4'!$H$72:$K$77,4,FALSE)="","",VLOOKUP($B383,'R4'!$H$72:$K$77,4,FALSE)),IF(VLOOKUP($B383,'R4'!$G$72:$I$77,3,FALSE)="","",VLOOKUP($B383,'R4'!$G$72:$I$77,3,FALSE)))</f>
        <v>1.5</v>
      </c>
      <c r="H383" s="80">
        <f>IF(ISERROR(VLOOKUP($B383,'R5'!$G$72:$I$77,3,FALSE)),IF(VLOOKUP($B383,'R5'!$H$72:$K$77,4,FALSE)="","",VLOOKUP($B383,'R5'!$H$72:$K$77,4,FALSE)),IF(VLOOKUP($B383,'R5'!$G$72:$I$77,3,FALSE)="","",VLOOKUP($B383,'R5'!$G$72:$I$77,3,FALSE)))</f>
        <v>2</v>
      </c>
      <c r="I383" s="80">
        <f>IF(ISERROR(VLOOKUP($B383,'R6'!$G$72:$I$77,3,FALSE)),IF(VLOOKUP($B383,'R6'!$H$72:$K$77,4,FALSE)="","",VLOOKUP($B383,'R6'!$H$72:$K$77,4,FALSE)),IF(VLOOKUP($B383,'R6'!$G$72:$I$77,3,FALSE)="","",VLOOKUP($B383,'R6'!$G$72:$I$77,3,FALSE)))</f>
        <v>4</v>
      </c>
      <c r="J383" s="80">
        <f>IF(ISERROR(VLOOKUP($B383,'R7'!$G$72:$I$77,3,FALSE)),IF(VLOOKUP($B383,'R7'!$H$72:$K$77,4,FALSE)="","",VLOOKUP($B383,'R7'!$H$72:$K$77,4,FALSE)),IF(VLOOKUP($B383,'R7'!$G$72:$I$77,3,FALSE)="","",VLOOKUP($B383,'R7'!$G$72:$I$77,3,FALSE)))</f>
        <v>2</v>
      </c>
      <c r="K383" s="80">
        <f>IF(ISERROR(VLOOKUP($B383,'R8'!$G$72:$I$77,3,FALSE)),IF(VLOOKUP($B383,'R8'!$H$72:$K$77,4,FALSE)="","",VLOOKUP($B383,'R8'!$H$72:$K$77,4,FALSE)),IF(VLOOKUP($B383,'R8'!$G$72:$I$77,3,FALSE)="","",VLOOKUP($B383,'R8'!$G$72:$I$77,3,FALSE)))</f>
        <v>2.5</v>
      </c>
      <c r="L383" s="80">
        <f>IF(ISERROR(VLOOKUP($B383,'R9'!$G$72:$I$77,3,FALSE)),IF(VLOOKUP($B383,'R9'!$H$72:$K$77,4,FALSE)="","",VLOOKUP($B383,'R9'!$H$72:$K$77,4,FALSE)),IF(VLOOKUP($B383,'R9'!$G$72:$I$77,3,FALSE)="","",VLOOKUP($B383,'R9'!$G$72:$I$77,3,FALSE)))</f>
        <v>1.5</v>
      </c>
      <c r="M383" s="80">
        <f>IF(ISERROR(VLOOKUP($B383,'R10'!$G$72:$I$77,3,FALSE)),IF(VLOOKUP($B383,'R10'!$H$72:$K$77,4,FALSE)="","",VLOOKUP($B383,'R10'!$H$72:$K$77,4,FALSE)),IF(VLOOKUP($B383,'R10'!$G$72:$I$77,3,FALSE)="","",VLOOKUP($B383,'R10'!$G$72:$I$77,3,FALSE)))</f>
        <v>0.5</v>
      </c>
      <c r="O383" s="80">
        <f>IF(C383="","",IF(C383&gt;C386,1,IF(C383=C386,0.5,0)))</f>
        <v>1</v>
      </c>
      <c r="P383" s="80">
        <f>IF(D383="","",IF(D383&gt;D387,1,IF(D383=D387,0.5,0)))</f>
        <v>0</v>
      </c>
      <c r="Q383" s="80">
        <f>IF(E383="","",IF(E383&gt;E388,1,IF(E383=E388,0.5,0)))</f>
        <v>0.5</v>
      </c>
      <c r="R383" s="80" t="str">
        <f>IF(F383="","",IF(F383&gt;F389,1,IF(F383=F389,0.5,0)))</f>
        <v/>
      </c>
      <c r="S383" s="80">
        <f>IF(G383="","",IF(G383&gt;G379,1,IF(G383=G379,0.5,0)))</f>
        <v>0</v>
      </c>
      <c r="T383" s="80">
        <f>IF(H383="","",IF(H383&gt;H380,1,IF(H383=H380,0.5,0)))</f>
        <v>0.5</v>
      </c>
      <c r="U383" s="80">
        <f>IF(I383="","",IF(I383&gt;I381,1,IF(I383=I381,0.5,0)))</f>
        <v>1</v>
      </c>
      <c r="V383" s="80">
        <f>IF(J383="","",IF(J383&gt;J382,1,IF(J383=J382,0.5,0)))</f>
        <v>0.5</v>
      </c>
      <c r="W383" s="80">
        <f>IF(K383="","",IF(K383&gt;K390,1,IF(K383=K390,0.5,0)))</f>
        <v>1</v>
      </c>
      <c r="X383" s="80">
        <f>IF(L383="","",IF(L383&gt;L384,1,IF(L383=L384,0.5,0)))</f>
        <v>0</v>
      </c>
      <c r="Y383" s="80">
        <f>IF(M383="","",IF(M383&gt;M385,1,IF(M383=M385,0.5,0)))</f>
        <v>0</v>
      </c>
    </row>
    <row r="384" spans="1:25" ht="15" customHeight="1" x14ac:dyDescent="0.3">
      <c r="A384" s="1">
        <v>6</v>
      </c>
      <c r="B384" s="83" t="s">
        <v>436</v>
      </c>
      <c r="C384" s="80">
        <f>IF(ISERROR(VLOOKUP($B384,'R11'!$G$72:$I$77,3,FALSE)),IF(VLOOKUP($B384,'R11'!$H$72:$K$77,4,FALSE)="","",VLOOKUP($B384,'R11'!$H$72:$K$77,4,FALSE)),IF(VLOOKUP($B384,'R11'!$G$72:$I$77,3,FALSE)="","",VLOOKUP($B384,'R11'!$G$72:$I$77,3,FALSE)))</f>
        <v>1.5</v>
      </c>
      <c r="D384" s="80">
        <f>IF(ISERROR(VLOOKUP($B384,'R1'!$G$72:$I$77,3,FALSE)),IF(VLOOKUP($B384,'R1'!$H$72:$K$77,4,FALSE)="","",VLOOKUP($B384,'R1'!$H$72:$K$77,4,FALSE)),IF(VLOOKUP($B384,'R1'!$G$72:$I$77,3,FALSE)="","",VLOOKUP($B384,'R1'!$G$72:$I$77,3,FALSE)))</f>
        <v>2.5</v>
      </c>
      <c r="E384" s="80">
        <f>IF(ISERROR(VLOOKUP($B384,'R2'!$G$72:$I$77,3,FALSE)),IF(VLOOKUP($B384,'R2'!$H$72:$K$77,4,FALSE)="","",VLOOKUP($B384,'R2'!$H$72:$K$77,4,FALSE)),IF(VLOOKUP($B384,'R2'!$G$72:$I$77,3,FALSE)="","",VLOOKUP($B384,'R2'!$G$72:$I$77,3,FALSE)))</f>
        <v>1</v>
      </c>
      <c r="F384" s="80">
        <f>IF(ISERROR(VLOOKUP($B384,'R3'!$G$72:$I$77,3,FALSE)),IF(VLOOKUP($B384,'R3'!$H$72:$K$77,4,FALSE)="","",VLOOKUP($B384,'R3'!$H$72:$K$77,4,FALSE)),IF(VLOOKUP($B384,'R3'!$G$72:$I$77,3,FALSE)="","",VLOOKUP($B384,'R3'!$G$72:$I$77,3,FALSE)))</f>
        <v>0.5</v>
      </c>
      <c r="G384" s="80" t="str">
        <f>IF(ISERROR(VLOOKUP($B384,'R4'!$G$72:$I$77,3,FALSE)),IF(VLOOKUP($B384,'R4'!$H$72:$K$77,4,FALSE)="","",VLOOKUP($B384,'R4'!$H$72:$K$77,4,FALSE)),IF(VLOOKUP($B384,'R4'!$G$72:$I$77,3,FALSE)="","",VLOOKUP($B384,'R4'!$G$72:$I$77,3,FALSE)))</f>
        <v/>
      </c>
      <c r="H384" s="80">
        <f>IF(ISERROR(VLOOKUP($B384,'R5'!$G$72:$I$77,3,FALSE)),IF(VLOOKUP($B384,'R5'!$H$72:$K$77,4,FALSE)="","",VLOOKUP($B384,'R5'!$H$72:$K$77,4,FALSE)),IF(VLOOKUP($B384,'R5'!$G$72:$I$77,3,FALSE)="","",VLOOKUP($B384,'R5'!$G$72:$I$77,3,FALSE)))</f>
        <v>1</v>
      </c>
      <c r="I384" s="80">
        <f>IF(ISERROR(VLOOKUP($B384,'R6'!$G$72:$I$77,3,FALSE)),IF(VLOOKUP($B384,'R6'!$H$72:$K$77,4,FALSE)="","",VLOOKUP($B384,'R6'!$H$72:$K$77,4,FALSE)),IF(VLOOKUP($B384,'R6'!$G$72:$I$77,3,FALSE)="","",VLOOKUP($B384,'R6'!$G$72:$I$77,3,FALSE)))</f>
        <v>1.5</v>
      </c>
      <c r="J384" s="80">
        <f>IF(ISERROR(VLOOKUP($B384,'R7'!$G$72:$I$77,3,FALSE)),IF(VLOOKUP($B384,'R7'!$H$72:$K$77,4,FALSE)="","",VLOOKUP($B384,'R7'!$H$72:$K$77,4,FALSE)),IF(VLOOKUP($B384,'R7'!$G$72:$I$77,3,FALSE)="","",VLOOKUP($B384,'R7'!$G$72:$I$77,3,FALSE)))</f>
        <v>1.5</v>
      </c>
      <c r="K384" s="80">
        <f>IF(ISERROR(VLOOKUP($B384,'R8'!$G$72:$I$77,3,FALSE)),IF(VLOOKUP($B384,'R8'!$H$72:$K$77,4,FALSE)="","",VLOOKUP($B384,'R8'!$H$72:$K$77,4,FALSE)),IF(VLOOKUP($B384,'R8'!$G$72:$I$77,3,FALSE)="","",VLOOKUP($B384,'R8'!$G$72:$I$77,3,FALSE)))</f>
        <v>0.5</v>
      </c>
      <c r="L384" s="80">
        <f>IF(ISERROR(VLOOKUP($B384,'R9'!$G$72:$I$77,3,FALSE)),IF(VLOOKUP($B384,'R9'!$H$72:$K$77,4,FALSE)="","",VLOOKUP($B384,'R9'!$H$72:$K$77,4,FALSE)),IF(VLOOKUP($B384,'R9'!$G$72:$I$77,3,FALSE)="","",VLOOKUP($B384,'R9'!$G$72:$I$77,3,FALSE)))</f>
        <v>2.5</v>
      </c>
      <c r="M384" s="80">
        <f>IF(ISERROR(VLOOKUP($B384,'R10'!$G$72:$I$77,3,FALSE)),IF(VLOOKUP($B384,'R10'!$H$72:$K$77,4,FALSE)="","",VLOOKUP($B384,'R10'!$H$72:$K$77,4,FALSE)),IF(VLOOKUP($B384,'R10'!$G$72:$I$77,3,FALSE)="","",VLOOKUP($B384,'R10'!$G$72:$I$77,3,FALSE)))</f>
        <v>3</v>
      </c>
      <c r="O384" s="80">
        <f>IF(C384="","",IF(C384&gt;C385,1,IF(C384=C385,0.5,0)))</f>
        <v>0</v>
      </c>
      <c r="P384" s="80">
        <f>IF(D384="","",IF(D384&gt;D386,1,IF(D384=D386,0.5,0)))</f>
        <v>1</v>
      </c>
      <c r="Q384" s="80">
        <f>IF(E384="","",IF(E384&gt;E387,1,IF(E384=E387,0.5,0)))</f>
        <v>0</v>
      </c>
      <c r="R384" s="80">
        <f>IF(F384="","",IF(F384&gt;F388,1,IF(F384=F388,0.5,0)))</f>
        <v>0</v>
      </c>
      <c r="S384" s="80" t="str">
        <f>IF(G384="","",IF(G384&gt;G389,1,IF(G384=G389,0.5,0)))</f>
        <v/>
      </c>
      <c r="T384" s="80">
        <f>IF(H384="","",IF(H384&gt;H379,1,IF(H384=H379,0.5,0)))</f>
        <v>0</v>
      </c>
      <c r="U384" s="80">
        <f>IF(I384="","",IF(I384&gt;I380,1,IF(I384=I380,0.5,0)))</f>
        <v>0</v>
      </c>
      <c r="V384" s="80">
        <f>IF(J384="","",IF(J384&gt;J381,1,IF(J384=J381,0.5,0)))</f>
        <v>0</v>
      </c>
      <c r="W384" s="80">
        <f>IF(K384="","",IF(K384&gt;K382,1,IF(K384=K382,0.5,0)))</f>
        <v>0</v>
      </c>
      <c r="X384" s="80">
        <f>IF(L384="","",IF(L384&gt;L383,1,IF(L384=L383,0.5,0)))</f>
        <v>1</v>
      </c>
      <c r="Y384" s="80">
        <f>IF(M384="","",IF(M384&gt;M390,1,IF(M384=M390,0.5,0)))</f>
        <v>1</v>
      </c>
    </row>
    <row r="385" spans="1:25" ht="15" customHeight="1" x14ac:dyDescent="0.3">
      <c r="A385" s="1">
        <v>7</v>
      </c>
      <c r="B385" s="83" t="s">
        <v>437</v>
      </c>
      <c r="C385" s="80">
        <f>IF(ISERROR(VLOOKUP($B385,'R11'!$G$72:$I$77,3,FALSE)),IF(VLOOKUP($B385,'R11'!$H$72:$K$77,4,FALSE)="","",VLOOKUP($B385,'R11'!$H$72:$K$77,4,FALSE)),IF(VLOOKUP($B385,'R11'!$G$72:$I$77,3,FALSE)="","",VLOOKUP($B385,'R11'!$G$72:$I$77,3,FALSE)))</f>
        <v>2.5</v>
      </c>
      <c r="D385" s="80">
        <f>IF(ISERROR(VLOOKUP($B385,'R1'!$G$72:$I$77,3,FALSE)),IF(VLOOKUP($B385,'R1'!$H$72:$K$77,4,FALSE)="","",VLOOKUP($B385,'R1'!$H$72:$K$77,4,FALSE)),IF(VLOOKUP($B385,'R1'!$G$72:$I$77,3,FALSE)="","",VLOOKUP($B385,'R1'!$G$72:$I$77,3,FALSE)))</f>
        <v>2</v>
      </c>
      <c r="E385" s="80">
        <f>IF(ISERROR(VLOOKUP($B385,'R2'!$G$72:$I$77,3,FALSE)),IF(VLOOKUP($B385,'R2'!$H$72:$K$77,4,FALSE)="","",VLOOKUP($B385,'R2'!$H$72:$K$77,4,FALSE)),IF(VLOOKUP($B385,'R2'!$G$72:$I$77,3,FALSE)="","",VLOOKUP($B385,'R2'!$G$72:$I$77,3,FALSE)))</f>
        <v>3</v>
      </c>
      <c r="F385" s="80">
        <f>IF(ISERROR(VLOOKUP($B385,'R3'!$G$72:$I$77,3,FALSE)),IF(VLOOKUP($B385,'R3'!$H$72:$K$77,4,FALSE)="","",VLOOKUP($B385,'R3'!$H$72:$K$77,4,FALSE)),IF(VLOOKUP($B385,'R3'!$G$72:$I$77,3,FALSE)="","",VLOOKUP($B385,'R3'!$G$72:$I$77,3,FALSE)))</f>
        <v>0</v>
      </c>
      <c r="G385" s="80">
        <f>IF(ISERROR(VLOOKUP($B385,'R4'!$G$72:$I$77,3,FALSE)),IF(VLOOKUP($B385,'R4'!$H$72:$K$77,4,FALSE)="","",VLOOKUP($B385,'R4'!$H$72:$K$77,4,FALSE)),IF(VLOOKUP($B385,'R4'!$G$72:$I$77,3,FALSE)="","",VLOOKUP($B385,'R4'!$G$72:$I$77,3,FALSE)))</f>
        <v>2</v>
      </c>
      <c r="H385" s="80" t="str">
        <f>IF(ISERROR(VLOOKUP($B385,'R5'!$G$72:$I$77,3,FALSE)),IF(VLOOKUP($B385,'R5'!$H$72:$K$77,4,FALSE)="","",VLOOKUP($B385,'R5'!$H$72:$K$77,4,FALSE)),IF(VLOOKUP($B385,'R5'!$G$72:$I$77,3,FALSE)="","",VLOOKUP($B385,'R5'!$G$72:$I$77,3,FALSE)))</f>
        <v/>
      </c>
      <c r="I385" s="80">
        <f>IF(ISERROR(VLOOKUP($B385,'R6'!$G$72:$I$77,3,FALSE)),IF(VLOOKUP($B385,'R6'!$H$72:$K$77,4,FALSE)="","",VLOOKUP($B385,'R6'!$H$72:$K$77,4,FALSE)),IF(VLOOKUP($B385,'R6'!$G$72:$I$77,3,FALSE)="","",VLOOKUP($B385,'R6'!$G$72:$I$77,3,FALSE)))</f>
        <v>1.5</v>
      </c>
      <c r="J385" s="80">
        <f>IF(ISERROR(VLOOKUP($B385,'R7'!$G$72:$I$77,3,FALSE)),IF(VLOOKUP($B385,'R7'!$H$72:$K$77,4,FALSE)="","",VLOOKUP($B385,'R7'!$H$72:$K$77,4,FALSE)),IF(VLOOKUP($B385,'R7'!$G$72:$I$77,3,FALSE)="","",VLOOKUP($B385,'R7'!$G$72:$I$77,3,FALSE)))</f>
        <v>4</v>
      </c>
      <c r="K385" s="80">
        <f>IF(ISERROR(VLOOKUP($B385,'R8'!$G$72:$I$77,3,FALSE)),IF(VLOOKUP($B385,'R8'!$H$72:$K$77,4,FALSE)="","",VLOOKUP($B385,'R8'!$H$72:$K$77,4,FALSE)),IF(VLOOKUP($B385,'R8'!$G$72:$I$77,3,FALSE)="","",VLOOKUP($B385,'R8'!$G$72:$I$77,3,FALSE)))</f>
        <v>2</v>
      </c>
      <c r="L385" s="80">
        <f>IF(ISERROR(VLOOKUP($B385,'R9'!$G$72:$I$77,3,FALSE)),IF(VLOOKUP($B385,'R9'!$H$72:$K$77,4,FALSE)="","",VLOOKUP($B385,'R9'!$H$72:$K$77,4,FALSE)),IF(VLOOKUP($B385,'R9'!$G$72:$I$77,3,FALSE)="","",VLOOKUP($B385,'R9'!$G$72:$I$77,3,FALSE)))</f>
        <v>1</v>
      </c>
      <c r="M385" s="80">
        <f>IF(ISERROR(VLOOKUP($B385,'R10'!$G$72:$I$77,3,FALSE)),IF(VLOOKUP($B385,'R10'!$H$72:$K$77,4,FALSE)="","",VLOOKUP($B385,'R10'!$H$72:$K$77,4,FALSE)),IF(VLOOKUP($B385,'R10'!$G$72:$I$77,3,FALSE)="","",VLOOKUP($B385,'R10'!$G$72:$I$77,3,FALSE)))</f>
        <v>3.5</v>
      </c>
      <c r="O385" s="80">
        <f>IF(C385="","",IF(C385&gt;C384,1,IF(C385=C384,0.5,0)))</f>
        <v>1</v>
      </c>
      <c r="P385" s="80">
        <f>IF(D385="","",IF(D385&gt;D390,1,IF(D385=D390,0.5,0)))</f>
        <v>0.5</v>
      </c>
      <c r="Q385" s="80">
        <f>IF(E385="","",IF(E385&gt;E386,1,IF(E385=E386,0.5,0)))</f>
        <v>1</v>
      </c>
      <c r="R385" s="80">
        <f>IF(F385="","",IF(F385&gt;F387,1,IF(F385=F387,0.5,0)))</f>
        <v>0</v>
      </c>
      <c r="S385" s="80">
        <f>IF(G385="","",IF(G385&gt;G388,1,IF(G385=G388,0.5,0)))</f>
        <v>0.5</v>
      </c>
      <c r="T385" s="80" t="str">
        <f>IF(H385="","",IF(H385&gt;H389,1,IF(H385=H389,0.5,0)))</f>
        <v/>
      </c>
      <c r="U385" s="80">
        <f>IF(I385="","",IF(I385&gt;I379,1,IF(I385=I379,0.5,0)))</f>
        <v>0</v>
      </c>
      <c r="V385" s="80">
        <f>IF(J385="","",IF(J385&gt;J380,1,IF(J385=J380,0.5,0)))</f>
        <v>1</v>
      </c>
      <c r="W385" s="80">
        <f>IF(K385="","",IF(K385&gt;K381,1,IF(K385=K381,0.5,0)))</f>
        <v>0.5</v>
      </c>
      <c r="X385" s="80">
        <f>IF(L385="","",IF(L385&gt;L382,1,IF(L385=L382,0.5,0)))</f>
        <v>0</v>
      </c>
      <c r="Y385" s="80">
        <f>IF(M385="","",IF(M385&gt;M383,1,IF(M385=M383,0.5,0)))</f>
        <v>1</v>
      </c>
    </row>
    <row r="386" spans="1:25" ht="15" customHeight="1" x14ac:dyDescent="0.3">
      <c r="A386" s="1">
        <v>8</v>
      </c>
      <c r="B386" s="83" t="s">
        <v>438</v>
      </c>
      <c r="C386" s="80">
        <f>IF(ISERROR(VLOOKUP($B386,'R11'!$G$72:$I$77,3,FALSE)),IF(VLOOKUP($B386,'R11'!$H$72:$K$77,4,FALSE)="","",VLOOKUP($B386,'R11'!$H$72:$K$77,4,FALSE)),IF(VLOOKUP($B386,'R11'!$G$72:$I$77,3,FALSE)="","",VLOOKUP($B386,'R11'!$G$72:$I$77,3,FALSE)))</f>
        <v>0</v>
      </c>
      <c r="D386" s="80">
        <f>IF(ISERROR(VLOOKUP($B386,'R1'!$G$72:$I$77,3,FALSE)),IF(VLOOKUP($B386,'R1'!$H$72:$K$77,4,FALSE)="","",VLOOKUP($B386,'R1'!$H$72:$K$77,4,FALSE)),IF(VLOOKUP($B386,'R1'!$G$72:$I$77,3,FALSE)="","",VLOOKUP($B386,'R1'!$G$72:$I$77,3,FALSE)))</f>
        <v>1.5</v>
      </c>
      <c r="E386" s="80">
        <f>IF(ISERROR(VLOOKUP($B386,'R2'!$G$72:$I$77,3,FALSE)),IF(VLOOKUP($B386,'R2'!$H$72:$K$77,4,FALSE)="","",VLOOKUP($B386,'R2'!$H$72:$K$77,4,FALSE)),IF(VLOOKUP($B386,'R2'!$G$72:$I$77,3,FALSE)="","",VLOOKUP($B386,'R2'!$G$72:$I$77,3,FALSE)))</f>
        <v>1</v>
      </c>
      <c r="F386" s="80">
        <f>IF(ISERROR(VLOOKUP($B386,'R3'!$G$72:$I$77,3,FALSE)),IF(VLOOKUP($B386,'R3'!$H$72:$K$77,4,FALSE)="","",VLOOKUP($B386,'R3'!$H$72:$K$77,4,FALSE)),IF(VLOOKUP($B386,'R3'!$G$72:$I$77,3,FALSE)="","",VLOOKUP($B386,'R3'!$G$72:$I$77,3,FALSE)))</f>
        <v>0</v>
      </c>
      <c r="G386" s="80">
        <f>IF(ISERROR(VLOOKUP($B386,'R4'!$G$72:$I$77,3,FALSE)),IF(VLOOKUP($B386,'R4'!$H$72:$K$77,4,FALSE)="","",VLOOKUP($B386,'R4'!$H$72:$K$77,4,FALSE)),IF(VLOOKUP($B386,'R4'!$G$72:$I$77,3,FALSE)="","",VLOOKUP($B386,'R4'!$G$72:$I$77,3,FALSE)))</f>
        <v>0</v>
      </c>
      <c r="H386" s="80">
        <f>IF(ISERROR(VLOOKUP($B386,'R5'!$G$72:$I$77,3,FALSE)),IF(VLOOKUP($B386,'R5'!$H$72:$K$77,4,FALSE)="","",VLOOKUP($B386,'R5'!$H$72:$K$77,4,FALSE)),IF(VLOOKUP($B386,'R5'!$G$72:$I$77,3,FALSE)="","",VLOOKUP($B386,'R5'!$G$72:$I$77,3,FALSE)))</f>
        <v>2</v>
      </c>
      <c r="I386" s="80" t="str">
        <f>IF(ISERROR(VLOOKUP($B386,'R6'!$G$72:$I$77,3,FALSE)),IF(VLOOKUP($B386,'R6'!$H$72:$K$77,4,FALSE)="","",VLOOKUP($B386,'R6'!$H$72:$K$77,4,FALSE)),IF(VLOOKUP($B386,'R6'!$G$72:$I$77,3,FALSE)="","",VLOOKUP($B386,'R6'!$G$72:$I$77,3,FALSE)))</f>
        <v/>
      </c>
      <c r="J386" s="80">
        <f>IF(ISERROR(VLOOKUP($B386,'R7'!$G$72:$I$77,3,FALSE)),IF(VLOOKUP($B386,'R7'!$H$72:$K$77,4,FALSE)="","",VLOOKUP($B386,'R7'!$H$72:$K$77,4,FALSE)),IF(VLOOKUP($B386,'R7'!$G$72:$I$77,3,FALSE)="","",VLOOKUP($B386,'R7'!$G$72:$I$77,3,FALSE)))</f>
        <v>1.5</v>
      </c>
      <c r="K386" s="80">
        <f>IF(ISERROR(VLOOKUP($B386,'R8'!$G$72:$I$77,3,FALSE)),IF(VLOOKUP($B386,'R8'!$H$72:$K$77,4,FALSE)="","",VLOOKUP($B386,'R8'!$H$72:$K$77,4,FALSE)),IF(VLOOKUP($B386,'R8'!$G$72:$I$77,3,FALSE)="","",VLOOKUP($B386,'R8'!$G$72:$I$77,3,FALSE)))</f>
        <v>2</v>
      </c>
      <c r="L386" s="80">
        <f>IF(ISERROR(VLOOKUP($B386,'R9'!$G$72:$I$77,3,FALSE)),IF(VLOOKUP($B386,'R9'!$H$72:$K$77,4,FALSE)="","",VLOOKUP($B386,'R9'!$H$72:$K$77,4,FALSE)),IF(VLOOKUP($B386,'R9'!$G$72:$I$77,3,FALSE)="","",VLOOKUP($B386,'R9'!$G$72:$I$77,3,FALSE)))</f>
        <v>1</v>
      </c>
      <c r="M386" s="80">
        <f>IF(ISERROR(VLOOKUP($B386,'R10'!$G$72:$I$77,3,FALSE)),IF(VLOOKUP($B386,'R10'!$H$72:$K$77,4,FALSE)="","",VLOOKUP($B386,'R10'!$H$72:$K$77,4,FALSE)),IF(VLOOKUP($B386,'R10'!$G$72:$I$77,3,FALSE)="","",VLOOKUP($B386,'R10'!$G$72:$I$77,3,FALSE)))</f>
        <v>1</v>
      </c>
      <c r="O386" s="80">
        <f>IF(C386="","",IF(C386&gt;C383,1,IF(C386=C383,0.5,0)))</f>
        <v>0</v>
      </c>
      <c r="P386" s="80">
        <f>IF(D386="","",IF(D386&gt;D384,1,IF(D386=D384,0.5,0)))</f>
        <v>0</v>
      </c>
      <c r="Q386" s="80">
        <f>IF(E386="","",IF(E386&gt;E385,1,IF(E386=E385,0.5,0)))</f>
        <v>0</v>
      </c>
      <c r="R386" s="80">
        <f>IF(F386="","",IF(F386&gt;F390,1,IF(F386=F390,0.5,0)))</f>
        <v>0</v>
      </c>
      <c r="S386" s="80">
        <f>IF(G386="","",IF(G386&gt;G387,1,IF(G386=G387,0.5,0)))</f>
        <v>0</v>
      </c>
      <c r="T386" s="80">
        <f>IF(H386="","",IF(H386&gt;H388,1,IF(H386=H388,0.5,0)))</f>
        <v>0.5</v>
      </c>
      <c r="U386" s="80" t="str">
        <f>IF(I386="","",IF(I386&gt;I389,1,IF(I386=I389,0.5,0)))</f>
        <v/>
      </c>
      <c r="V386" s="80">
        <f>IF(J386="","",IF(J386&gt;J379,1,IF(J386=J379,0.5,0)))</f>
        <v>0</v>
      </c>
      <c r="W386" s="80">
        <f>IF(K386="","",IF(K386&gt;K380,1,IF(K386=K380,0.5,0)))</f>
        <v>0.5</v>
      </c>
      <c r="X386" s="80">
        <f>IF(L386="","",IF(L386&gt;L381,1,IF(L386=L381,0.5,0)))</f>
        <v>0</v>
      </c>
      <c r="Y386" s="80">
        <f>IF(M386="","",IF(M386&gt;M382,1,IF(M386=M382,0.5,0)))</f>
        <v>0</v>
      </c>
    </row>
    <row r="387" spans="1:25" ht="15" customHeight="1" x14ac:dyDescent="0.3">
      <c r="A387" s="1">
        <v>9</v>
      </c>
      <c r="B387" s="92" t="s">
        <v>439</v>
      </c>
      <c r="C387" s="80">
        <f>IF(ISERROR(VLOOKUP($B387,'R11'!$G$72:$I$77,3,FALSE)),IF(VLOOKUP($B387,'R11'!$H$72:$K$77,4,FALSE)="","",VLOOKUP($B387,'R11'!$H$72:$K$77,4,FALSE)),IF(VLOOKUP($B387,'R11'!$G$72:$I$77,3,FALSE)="","",VLOOKUP($B387,'R11'!$G$72:$I$77,3,FALSE)))</f>
        <v>3</v>
      </c>
      <c r="D387" s="80">
        <f>IF(ISERROR(VLOOKUP($B387,'R1'!$G$72:$I$77,3,FALSE)),IF(VLOOKUP($B387,'R1'!$H$72:$K$77,4,FALSE)="","",VLOOKUP($B387,'R1'!$H$72:$K$77,4,FALSE)),IF(VLOOKUP($B387,'R1'!$G$72:$I$77,3,FALSE)="","",VLOOKUP($B387,'R1'!$G$72:$I$77,3,FALSE)))</f>
        <v>3</v>
      </c>
      <c r="E387" s="80">
        <f>IF(ISERROR(VLOOKUP($B387,'R2'!$G$72:$I$77,3,FALSE)),IF(VLOOKUP($B387,'R2'!$H$72:$K$77,4,FALSE)="","",VLOOKUP($B387,'R2'!$H$72:$K$77,4,FALSE)),IF(VLOOKUP($B387,'R2'!$G$72:$I$77,3,FALSE)="","",VLOOKUP($B387,'R2'!$G$72:$I$77,3,FALSE)))</f>
        <v>3</v>
      </c>
      <c r="F387" s="80">
        <f>IF(ISERROR(VLOOKUP($B387,'R3'!$G$72:$I$77,3,FALSE)),IF(VLOOKUP($B387,'R3'!$H$72:$K$77,4,FALSE)="","",VLOOKUP($B387,'R3'!$H$72:$K$77,4,FALSE)),IF(VLOOKUP($B387,'R3'!$G$72:$I$77,3,FALSE)="","",VLOOKUP($B387,'R3'!$G$72:$I$77,3,FALSE)))</f>
        <v>4</v>
      </c>
      <c r="G387" s="80">
        <f>IF(ISERROR(VLOOKUP($B387,'R4'!$G$72:$I$77,3,FALSE)),IF(VLOOKUP($B387,'R4'!$H$72:$K$77,4,FALSE)="","",VLOOKUP($B387,'R4'!$H$72:$K$77,4,FALSE)),IF(VLOOKUP($B387,'R4'!$G$72:$I$77,3,FALSE)="","",VLOOKUP($B387,'R4'!$G$72:$I$77,3,FALSE)))</f>
        <v>4</v>
      </c>
      <c r="H387" s="80">
        <f>IF(ISERROR(VLOOKUP($B387,'R5'!$G$72:$I$77,3,FALSE)),IF(VLOOKUP($B387,'R5'!$H$72:$K$77,4,FALSE)="","",VLOOKUP($B387,'R5'!$H$72:$K$77,4,FALSE)),IF(VLOOKUP($B387,'R5'!$G$72:$I$77,3,FALSE)="","",VLOOKUP($B387,'R5'!$G$72:$I$77,3,FALSE)))</f>
        <v>3.5</v>
      </c>
      <c r="I387" s="80">
        <f>IF(ISERROR(VLOOKUP($B387,'R6'!$G$72:$I$77,3,FALSE)),IF(VLOOKUP($B387,'R6'!$H$72:$K$77,4,FALSE)="","",VLOOKUP($B387,'R6'!$H$72:$K$77,4,FALSE)),IF(VLOOKUP($B387,'R6'!$G$72:$I$77,3,FALSE)="","",VLOOKUP($B387,'R6'!$G$72:$I$77,3,FALSE)))</f>
        <v>3.5</v>
      </c>
      <c r="J387" s="80" t="str">
        <f>IF(ISERROR(VLOOKUP($B387,'R7'!$G$72:$I$77,3,FALSE)),IF(VLOOKUP($B387,'R7'!$H$72:$K$77,4,FALSE)="","",VLOOKUP($B387,'R7'!$H$72:$K$77,4,FALSE)),IF(VLOOKUP($B387,'R7'!$G$72:$I$77,3,FALSE)="","",VLOOKUP($B387,'R7'!$G$72:$I$77,3,FALSE)))</f>
        <v/>
      </c>
      <c r="K387" s="80">
        <f>IF(ISERROR(VLOOKUP($B387,'R8'!$G$72:$I$77,3,FALSE)),IF(VLOOKUP($B387,'R8'!$H$72:$K$77,4,FALSE)="","",VLOOKUP($B387,'R8'!$H$72:$K$77,4,FALSE)),IF(VLOOKUP($B387,'R8'!$G$72:$I$77,3,FALSE)="","",VLOOKUP($B387,'R8'!$G$72:$I$77,3,FALSE)))</f>
        <v>1.5</v>
      </c>
      <c r="L387" s="80">
        <f>IF(ISERROR(VLOOKUP($B387,'R9'!$G$72:$I$77,3,FALSE)),IF(VLOOKUP($B387,'R9'!$H$72:$K$77,4,FALSE)="","",VLOOKUP($B387,'R9'!$H$72:$K$77,4,FALSE)),IF(VLOOKUP($B387,'R9'!$G$72:$I$77,3,FALSE)="","",VLOOKUP($B387,'R9'!$G$72:$I$77,3,FALSE)))</f>
        <v>4</v>
      </c>
      <c r="M387" s="80">
        <f>IF(ISERROR(VLOOKUP($B387,'R10'!$G$72:$I$77,3,FALSE)),IF(VLOOKUP($B387,'R10'!$H$72:$K$77,4,FALSE)="","",VLOOKUP($B387,'R10'!$H$72:$K$77,4,FALSE)),IF(VLOOKUP($B387,'R10'!$G$72:$I$77,3,FALSE)="","",VLOOKUP($B387,'R10'!$G$72:$I$77,3,FALSE)))</f>
        <v>2</v>
      </c>
      <c r="O387" s="80">
        <f>IF(C387="","",IF(C387&gt;C382,1,IF(C387=C382,0.5,0)))</f>
        <v>1</v>
      </c>
      <c r="P387" s="80">
        <f>IF(D387="","",IF(D387&gt;D383,1,IF(D387=D383,0.5,0)))</f>
        <v>1</v>
      </c>
      <c r="Q387" s="80">
        <f>IF(E387="","",IF(E387&gt;E384,1,IF(E387=E384,0.5,0)))</f>
        <v>1</v>
      </c>
      <c r="R387" s="80">
        <f>IF(F387="","",IF(F387&gt;F385,1,IF(F387=F385,0.5,0)))</f>
        <v>1</v>
      </c>
      <c r="S387" s="80">
        <f>IF(G387="","",IF(G387&gt;G386,1,IF(G387=G386,0.5,0)))</f>
        <v>1</v>
      </c>
      <c r="T387" s="80">
        <f>IF(H387="","",IF(H387&gt;H390,1,IF(H387=H390,0.5,0)))</f>
        <v>1</v>
      </c>
      <c r="U387" s="80">
        <f>IF(I387="","",IF(I387&gt;I388,1,IF(I387=I388,0.5,0)))</f>
        <v>1</v>
      </c>
      <c r="V387" s="80" t="str">
        <f>IF(J387="","",IF(J387&gt;J389,1,IF(J387=J389,0.5,0)))</f>
        <v/>
      </c>
      <c r="W387" s="80">
        <f>IF(K387="","",IF(K387&gt;K379,1,IF(K387=K379,0.5,0)))</f>
        <v>0</v>
      </c>
      <c r="X387" s="80">
        <f>IF(L387="","",IF(L387&gt;L380,1,IF(L387=L380,0.5,0)))</f>
        <v>1</v>
      </c>
      <c r="Y387" s="80">
        <f>IF(M387="","",IF(M387&gt;M381,1,IF(M387=M381,0.5,0)))</f>
        <v>0.5</v>
      </c>
    </row>
    <row r="388" spans="1:25" ht="15" customHeight="1" x14ac:dyDescent="0.3">
      <c r="A388" s="1">
        <v>10</v>
      </c>
      <c r="B388" s="83" t="s">
        <v>440</v>
      </c>
      <c r="C388" s="80">
        <f>IF(ISERROR(VLOOKUP($B388,'R11'!$G$72:$I$77,3,FALSE)),IF(VLOOKUP($B388,'R11'!$H$72:$K$77,4,FALSE)="","",VLOOKUP($B388,'R11'!$H$72:$K$77,4,FALSE)),IF(VLOOKUP($B388,'R11'!$G$72:$I$77,3,FALSE)="","",VLOOKUP($B388,'R11'!$G$72:$I$77,3,FALSE)))</f>
        <v>3</v>
      </c>
      <c r="D388" s="80">
        <f>IF(ISERROR(VLOOKUP($B388,'R1'!$G$72:$I$77,3,FALSE)),IF(VLOOKUP($B388,'R1'!$H$72:$K$77,4,FALSE)="","",VLOOKUP($B388,'R1'!$H$72:$K$77,4,FALSE)),IF(VLOOKUP($B388,'R1'!$G$72:$I$77,3,FALSE)="","",VLOOKUP($B388,'R1'!$G$72:$I$77,3,FALSE)))</f>
        <v>0.5</v>
      </c>
      <c r="E388" s="80">
        <f>IF(ISERROR(VLOOKUP($B388,'R2'!$G$72:$I$77,3,FALSE)),IF(VLOOKUP($B388,'R2'!$H$72:$K$77,4,FALSE)="","",VLOOKUP($B388,'R2'!$H$72:$K$77,4,FALSE)),IF(VLOOKUP($B388,'R2'!$G$72:$I$77,3,FALSE)="","",VLOOKUP($B388,'R2'!$G$72:$I$77,3,FALSE)))</f>
        <v>2</v>
      </c>
      <c r="F388" s="80">
        <f>IF(ISERROR(VLOOKUP($B388,'R3'!$G$72:$I$77,3,FALSE)),IF(VLOOKUP($B388,'R3'!$H$72:$K$77,4,FALSE)="","",VLOOKUP($B388,'R3'!$H$72:$K$77,4,FALSE)),IF(VLOOKUP($B388,'R3'!$G$72:$I$77,3,FALSE)="","",VLOOKUP($B388,'R3'!$G$72:$I$77,3,FALSE)))</f>
        <v>3.5</v>
      </c>
      <c r="G388" s="80">
        <f>IF(ISERROR(VLOOKUP($B388,'R4'!$G$72:$I$77,3,FALSE)),IF(VLOOKUP($B388,'R4'!$H$72:$K$77,4,FALSE)="","",VLOOKUP($B388,'R4'!$H$72:$K$77,4,FALSE)),IF(VLOOKUP($B388,'R4'!$G$72:$I$77,3,FALSE)="","",VLOOKUP($B388,'R4'!$G$72:$I$77,3,FALSE)))</f>
        <v>2</v>
      </c>
      <c r="H388" s="80">
        <f>IF(ISERROR(VLOOKUP($B388,'R5'!$G$72:$I$77,3,FALSE)),IF(VLOOKUP($B388,'R5'!$H$72:$K$77,4,FALSE)="","",VLOOKUP($B388,'R5'!$H$72:$K$77,4,FALSE)),IF(VLOOKUP($B388,'R5'!$G$72:$I$77,3,FALSE)="","",VLOOKUP($B388,'R5'!$G$72:$I$77,3,FALSE)))</f>
        <v>2</v>
      </c>
      <c r="I388" s="80">
        <f>IF(ISERROR(VLOOKUP($B388,'R6'!$G$72:$I$77,3,FALSE)),IF(VLOOKUP($B388,'R6'!$H$72:$K$77,4,FALSE)="","",VLOOKUP($B388,'R6'!$H$72:$K$77,4,FALSE)),IF(VLOOKUP($B388,'R6'!$G$72:$I$77,3,FALSE)="","",VLOOKUP($B388,'R6'!$G$72:$I$77,3,FALSE)))</f>
        <v>0.5</v>
      </c>
      <c r="J388" s="80">
        <f>IF(ISERROR(VLOOKUP($B388,'R7'!$G$72:$I$77,3,FALSE)),IF(VLOOKUP($B388,'R7'!$H$72:$K$77,4,FALSE)="","",VLOOKUP($B388,'R7'!$H$72:$K$77,4,FALSE)),IF(VLOOKUP($B388,'R7'!$G$72:$I$77,3,FALSE)="","",VLOOKUP($B388,'R7'!$G$72:$I$77,3,FALSE)))</f>
        <v>2</v>
      </c>
      <c r="K388" s="80" t="str">
        <f>IF(ISERROR(VLOOKUP($B388,'R8'!$G$72:$I$77,3,FALSE)),IF(VLOOKUP($B388,'R8'!$H$72:$K$77,4,FALSE)="","",VLOOKUP($B388,'R8'!$H$72:$K$77,4,FALSE)),IF(VLOOKUP($B388,'R8'!$G$72:$I$77,3,FALSE)="","",VLOOKUP($B388,'R8'!$G$72:$I$77,3,FALSE)))</f>
        <v/>
      </c>
      <c r="L388" s="80">
        <f>IF(ISERROR(VLOOKUP($B388,'R9'!$G$72:$I$77,3,FALSE)),IF(VLOOKUP($B388,'R9'!$H$72:$K$77,4,FALSE)="","",VLOOKUP($B388,'R9'!$H$72:$K$77,4,FALSE)),IF(VLOOKUP($B388,'R9'!$G$72:$I$77,3,FALSE)="","",VLOOKUP($B388,'R9'!$G$72:$I$77,3,FALSE)))</f>
        <v>2</v>
      </c>
      <c r="M388" s="80">
        <f>IF(ISERROR(VLOOKUP($B388,'R10'!$G$72:$I$77,3,FALSE)),IF(VLOOKUP($B388,'R10'!$H$72:$K$77,4,FALSE)="","",VLOOKUP($B388,'R10'!$H$72:$K$77,4,FALSE)),IF(VLOOKUP($B388,'R10'!$G$72:$I$77,3,FALSE)="","",VLOOKUP($B388,'R10'!$G$72:$I$77,3,FALSE)))</f>
        <v>2.5</v>
      </c>
      <c r="O388" s="80">
        <f>IF(C388="","",IF(C388&gt;C381,1,IF(C388=C381,0.5,0)))</f>
        <v>1</v>
      </c>
      <c r="P388" s="80">
        <f>IF(D388="","",IF(D388&gt;D382,1,IF(D388=D382,0.5,0)))</f>
        <v>0</v>
      </c>
      <c r="Q388" s="80">
        <f>IF(E388="","",IF(E388&gt;E383,1,IF(E388=E383,0.5,0)))</f>
        <v>0.5</v>
      </c>
      <c r="R388" s="80">
        <f>IF(F388="","",IF(F388&gt;F384,1,IF(F388=F384,0.5,0)))</f>
        <v>1</v>
      </c>
      <c r="S388" s="80">
        <f>IF(G388="","",IF(G388&gt;G385,1,IF(G388=G385,0.5,0)))</f>
        <v>0.5</v>
      </c>
      <c r="T388" s="80">
        <f>IF(H388="","",IF(H388&gt;H386,1,IF(H388=H386,0.5,0)))</f>
        <v>0.5</v>
      </c>
      <c r="U388" s="80">
        <f>IF(I388="","",IF(I388&gt;I387,1,IF(I388=I387,0.5,0)))</f>
        <v>0</v>
      </c>
      <c r="V388" s="80">
        <f>IF(J388="","",IF(J388&gt;J390,1,IF(J388=J390,0.5,0)))</f>
        <v>0.5</v>
      </c>
      <c r="W388" s="80" t="str">
        <f>IF(K388="","",IF(K388&gt;K389,1,IF(K388=K389,0.5,0)))</f>
        <v/>
      </c>
      <c r="X388" s="80">
        <f>IF(L388="","",IF(L388&gt;L379,1,IF(L388=L379,0.5,0)))</f>
        <v>0.5</v>
      </c>
      <c r="Y388" s="80">
        <f>IF(M388="","",IF(M388&gt;M380,1,IF(M388=M380,0.5,0)))</f>
        <v>1</v>
      </c>
    </row>
    <row r="389" spans="1:25" ht="15" customHeight="1" x14ac:dyDescent="0.3">
      <c r="A389" s="1">
        <v>11</v>
      </c>
      <c r="B389" s="83" t="s">
        <v>441</v>
      </c>
      <c r="C389" s="80" t="str">
        <f>IF(ISERROR(VLOOKUP($B389,'R11'!$G$72:$I$77,3,FALSE)),IF(VLOOKUP($B389,'R11'!$H$72:$K$77,4,FALSE)="","",VLOOKUP($B389,'R11'!$H$72:$K$77,4,FALSE)),IF(VLOOKUP($B389,'R11'!$G$72:$I$77,3,FALSE)="","",VLOOKUP($B389,'R11'!$G$72:$I$77,3,FALSE)))</f>
        <v/>
      </c>
      <c r="D389" s="80" t="str">
        <f>IF(ISERROR(VLOOKUP($B389,'R1'!$G$72:$I$77,3,FALSE)),IF(VLOOKUP($B389,'R1'!$H$72:$K$77,4,FALSE)="","",VLOOKUP($B389,'R1'!$H$72:$K$77,4,FALSE)),IF(VLOOKUP($B389,'R1'!$G$72:$I$77,3,FALSE)="","",VLOOKUP($B389,'R1'!$G$72:$I$77,3,FALSE)))</f>
        <v/>
      </c>
      <c r="E389" s="80" t="str">
        <f>IF(ISERROR(VLOOKUP($B389,'R2'!$G$72:$I$77,3,FALSE)),IF(VLOOKUP($B389,'R2'!$H$72:$K$77,4,FALSE)="","",VLOOKUP($B389,'R2'!$H$72:$K$77,4,FALSE)),IF(VLOOKUP($B389,'R2'!$G$72:$I$77,3,FALSE)="","",VLOOKUP($B389,'R2'!$G$72:$I$77,3,FALSE)))</f>
        <v/>
      </c>
      <c r="F389" s="80" t="str">
        <f>IF(ISERROR(VLOOKUP($B389,'R3'!$G$72:$I$77,3,FALSE)),IF(VLOOKUP($B389,'R3'!$H$72:$K$77,4,FALSE)="","",VLOOKUP($B389,'R3'!$H$72:$K$77,4,FALSE)),IF(VLOOKUP($B389,'R3'!$G$72:$I$77,3,FALSE)="","",VLOOKUP($B389,'R3'!$G$72:$I$77,3,FALSE)))</f>
        <v/>
      </c>
      <c r="G389" s="80" t="str">
        <f>IF(ISERROR(VLOOKUP($B389,'R4'!$G$72:$I$77,3,FALSE)),IF(VLOOKUP($B389,'R4'!$H$72:$K$77,4,FALSE)="","",VLOOKUP($B389,'R4'!$H$72:$K$77,4,FALSE)),IF(VLOOKUP($B389,'R4'!$G$72:$I$77,3,FALSE)="","",VLOOKUP($B389,'R4'!$G$72:$I$77,3,FALSE)))</f>
        <v/>
      </c>
      <c r="H389" s="80" t="str">
        <f>IF(ISERROR(VLOOKUP($B389,'R5'!$G$72:$I$77,3,FALSE)),IF(VLOOKUP($B389,'R5'!$H$72:$K$77,4,FALSE)="","",VLOOKUP($B389,'R5'!$H$72:$K$77,4,FALSE)),IF(VLOOKUP($B389,'R5'!$G$72:$I$77,3,FALSE)="","",VLOOKUP($B389,'R5'!$G$72:$I$77,3,FALSE)))</f>
        <v/>
      </c>
      <c r="I389" s="80" t="str">
        <f>IF(ISERROR(VLOOKUP($B389,'R6'!$G$72:$I$77,3,FALSE)),IF(VLOOKUP($B389,'R6'!$H$72:$K$77,4,FALSE)="","",VLOOKUP($B389,'R6'!$H$72:$K$77,4,FALSE)),IF(VLOOKUP($B389,'R6'!$G$72:$I$77,3,FALSE)="","",VLOOKUP($B389,'R6'!$G$72:$I$77,3,FALSE)))</f>
        <v/>
      </c>
      <c r="J389" s="80" t="str">
        <f>IF(ISERROR(VLOOKUP($B389,'R7'!$G$72:$I$77,3,FALSE)),IF(VLOOKUP($B389,'R7'!$H$72:$K$77,4,FALSE)="","",VLOOKUP($B389,'R7'!$H$72:$K$77,4,FALSE)),IF(VLOOKUP($B389,'R7'!$G$72:$I$77,3,FALSE)="","",VLOOKUP($B389,'R7'!$G$72:$I$77,3,FALSE)))</f>
        <v/>
      </c>
      <c r="K389" s="80" t="str">
        <f>IF(ISERROR(VLOOKUP($B389,'R8'!$G$72:$I$77,3,FALSE)),IF(VLOOKUP($B389,'R8'!$H$72:$K$77,4,FALSE)="","",VLOOKUP($B389,'R8'!$H$72:$K$77,4,FALSE)),IF(VLOOKUP($B389,'R8'!$G$72:$I$77,3,FALSE)="","",VLOOKUP($B389,'R8'!$G$72:$I$77,3,FALSE)))</f>
        <v/>
      </c>
      <c r="L389" s="80" t="str">
        <f>IF(ISERROR(VLOOKUP($B389,'R9'!$G$72:$I$77,3,FALSE)),IF(VLOOKUP($B389,'R9'!$H$72:$K$77,4,FALSE)="","",VLOOKUP($B389,'R9'!$H$72:$K$77,4,FALSE)),IF(VLOOKUP($B389,'R9'!$G$72:$I$77,3,FALSE)="","",VLOOKUP($B389,'R9'!$G$72:$I$77,3,FALSE)))</f>
        <v/>
      </c>
      <c r="M389" s="80" t="str">
        <f>IF(ISERROR(VLOOKUP($B389,'R10'!$G$72:$I$77,3,FALSE)),IF(VLOOKUP($B389,'R10'!$H$72:$K$77,4,FALSE)="","",VLOOKUP($B389,'R10'!$H$72:$K$77,4,FALSE)),IF(VLOOKUP($B389,'R10'!$G$72:$I$77,3,FALSE)="","",VLOOKUP($B389,'R10'!$G$72:$I$77,3,FALSE)))</f>
        <v/>
      </c>
      <c r="O389" s="80" t="str">
        <f>IF(C389="","",IF(C389&gt;C380,1,IF(C389=C380,0.5,0)))</f>
        <v/>
      </c>
      <c r="P389" s="80" t="str">
        <f>IF(D389="","",IF(D389&gt;D381,1,IF(D389=D381,0.5,0)))</f>
        <v/>
      </c>
      <c r="Q389" s="80" t="str">
        <f>IF(E389="","",IF(E389&gt;E382,1,IF(E389=E382,0.5,0)))</f>
        <v/>
      </c>
      <c r="R389" s="80" t="str">
        <f>IF(F389="","",IF(F389&gt;F383,1,IF(F389=F383,0.5,0)))</f>
        <v/>
      </c>
      <c r="S389" s="80" t="str">
        <f>IF(G389="","",IF(G389&gt;G384,1,IF(G389=G384,0.5,0)))</f>
        <v/>
      </c>
      <c r="T389" s="80" t="str">
        <f>IF(H389="","",IF(H389&gt;H385,1,IF(H389=H385,0.5,0)))</f>
        <v/>
      </c>
      <c r="U389" s="80" t="str">
        <f>IF(I389="","",IF(I389&gt;I386,1,IF(I389=I386,0.5,0)))</f>
        <v/>
      </c>
      <c r="V389" s="80" t="str">
        <f>IF(J389="","",IF(J389&gt;J387,1,IF(J389=J387,0.5,0)))</f>
        <v/>
      </c>
      <c r="W389" s="80" t="str">
        <f>IF(K389="","",IF(K389&gt;K388,1,IF(K389=K388,0.5,0)))</f>
        <v/>
      </c>
      <c r="X389" s="80" t="str">
        <f>IF(L389="","",IF(L389&gt;L390,1,IF(L389=L390,0.5,0)))</f>
        <v/>
      </c>
      <c r="Y389" s="80" t="str">
        <f>IF(M389="","",IF(M389&gt;M379,1,IF(M389=M379,0.5,0)))</f>
        <v/>
      </c>
    </row>
    <row r="390" spans="1:25" ht="15" customHeight="1" x14ac:dyDescent="0.3">
      <c r="A390" s="1">
        <v>12</v>
      </c>
      <c r="B390" s="83" t="s">
        <v>442</v>
      </c>
      <c r="C390" s="80">
        <f>IF(ISERROR(VLOOKUP($B390,'R11'!$G$72:$I$77,3,FALSE)),IF(VLOOKUP($B390,'R11'!$H$72:$K$77,4,FALSE)="","",VLOOKUP($B390,'R11'!$H$72:$K$77,4,FALSE)),IF(VLOOKUP($B390,'R11'!$G$72:$I$77,3,FALSE)="","",VLOOKUP($B390,'R11'!$G$72:$I$77,3,FALSE)))</f>
        <v>0</v>
      </c>
      <c r="D390" s="80">
        <f>IF(ISERROR(VLOOKUP($B390,'R1'!$G$72:$I$77,3,FALSE)),IF(VLOOKUP($B390,'R1'!$H$72:$K$77,4,FALSE)="","",VLOOKUP($B390,'R1'!$H$72:$K$77,4,FALSE)),IF(VLOOKUP($B390,'R1'!$G$72:$I$77,3,FALSE)="","",VLOOKUP($B390,'R1'!$G$72:$I$77,3,FALSE)))</f>
        <v>2</v>
      </c>
      <c r="E390" s="80">
        <f>IF(ISERROR(VLOOKUP($B390,'R2'!$G$72:$I$77,3,FALSE)),IF(VLOOKUP($B390,'R2'!$H$72:$K$77,4,FALSE)="","",VLOOKUP($B390,'R2'!$H$72:$K$77,4,FALSE)),IF(VLOOKUP($B390,'R2'!$G$72:$I$77,3,FALSE)="","",VLOOKUP($B390,'R2'!$G$72:$I$77,3,FALSE)))</f>
        <v>2</v>
      </c>
      <c r="F390" s="80">
        <f>IF(ISERROR(VLOOKUP($B390,'R3'!$G$72:$I$77,3,FALSE)),IF(VLOOKUP($B390,'R3'!$H$72:$K$77,4,FALSE)="","",VLOOKUP($B390,'R3'!$H$72:$K$77,4,FALSE)),IF(VLOOKUP($B390,'R3'!$G$72:$I$77,3,FALSE)="","",VLOOKUP($B390,'R3'!$G$72:$I$77,3,FALSE)))</f>
        <v>4</v>
      </c>
      <c r="G390" s="80">
        <f>IF(ISERROR(VLOOKUP($B390,'R4'!$G$72:$I$77,3,FALSE)),IF(VLOOKUP($B390,'R4'!$H$72:$K$77,4,FALSE)="","",VLOOKUP($B390,'R4'!$H$72:$K$77,4,FALSE)),IF(VLOOKUP($B390,'R4'!$G$72:$I$77,3,FALSE)="","",VLOOKUP($B390,'R4'!$G$72:$I$77,3,FALSE)))</f>
        <v>0</v>
      </c>
      <c r="H390" s="80">
        <f>IF(ISERROR(VLOOKUP($B390,'R5'!$G$72:$I$77,3,FALSE)),IF(VLOOKUP($B390,'R5'!$H$72:$K$77,4,FALSE)="","",VLOOKUP($B390,'R5'!$H$72:$K$77,4,FALSE)),IF(VLOOKUP($B390,'R5'!$G$72:$I$77,3,FALSE)="","",VLOOKUP($B390,'R5'!$G$72:$I$77,3,FALSE)))</f>
        <v>0.5</v>
      </c>
      <c r="I390" s="80">
        <f>IF(ISERROR(VLOOKUP($B390,'R6'!$G$72:$I$77,3,FALSE)),IF(VLOOKUP($B390,'R6'!$H$72:$K$77,4,FALSE)="","",VLOOKUP($B390,'R6'!$H$72:$K$77,4,FALSE)),IF(VLOOKUP($B390,'R6'!$G$72:$I$77,3,FALSE)="","",VLOOKUP($B390,'R6'!$G$72:$I$77,3,FALSE)))</f>
        <v>1</v>
      </c>
      <c r="J390" s="80">
        <f>IF(ISERROR(VLOOKUP($B390,'R7'!$G$72:$I$77,3,FALSE)),IF(VLOOKUP($B390,'R7'!$H$72:$K$77,4,FALSE)="","",VLOOKUP($B390,'R7'!$H$72:$K$77,4,FALSE)),IF(VLOOKUP($B390,'R7'!$G$72:$I$77,3,FALSE)="","",VLOOKUP($B390,'R7'!$G$72:$I$77,3,FALSE)))</f>
        <v>2</v>
      </c>
      <c r="K390" s="80">
        <f>IF(ISERROR(VLOOKUP($B390,'R8'!$G$72:$I$77,3,FALSE)),IF(VLOOKUP($B390,'R8'!$H$72:$K$77,4,FALSE)="","",VLOOKUP($B390,'R8'!$H$72:$K$77,4,FALSE)),IF(VLOOKUP($B390,'R8'!$G$72:$I$77,3,FALSE)="","",VLOOKUP($B390,'R8'!$G$72:$I$77,3,FALSE)))</f>
        <v>1.5</v>
      </c>
      <c r="L390" s="80" t="str">
        <f>IF(ISERROR(VLOOKUP($B390,'R9'!$G$72:$I$77,3,FALSE)),IF(VLOOKUP($B390,'R9'!$H$72:$K$77,4,FALSE)="","",VLOOKUP($B390,'R9'!$H$72:$K$77,4,FALSE)),IF(VLOOKUP($B390,'R9'!$G$72:$I$77,3,FALSE)="","",VLOOKUP($B390,'R9'!$G$72:$I$77,3,FALSE)))</f>
        <v/>
      </c>
      <c r="M390" s="80">
        <f>IF(ISERROR(VLOOKUP($B390,'R10'!$G$72:$I$77,3,FALSE)),IF(VLOOKUP($B390,'R10'!$H$72:$K$77,4,FALSE)="","",VLOOKUP($B390,'R10'!$H$72:$K$77,4,FALSE)),IF(VLOOKUP($B390,'R10'!$G$72:$I$77,3,FALSE)="","",VLOOKUP($B390,'R10'!$G$72:$I$77,3,FALSE)))</f>
        <v>1</v>
      </c>
      <c r="O390" s="80">
        <f>IF(C390="","",IF(C390&gt;C379,1,IF(C390=C379,0.5,0)))</f>
        <v>0</v>
      </c>
      <c r="P390" s="80">
        <f>IF(D390="","",IF(D390&gt;D385,1,IF(D390=D385,0.5,0)))</f>
        <v>0.5</v>
      </c>
      <c r="Q390" s="80">
        <f>IF(E390="","",IF(E390&gt;E380,1,IF(E390=E380,0.5,0)))</f>
        <v>0.5</v>
      </c>
      <c r="R390" s="80">
        <f>IF(F390="","",IF(F390&gt;F386,1,IF(F390=F386,0.5,0)))</f>
        <v>1</v>
      </c>
      <c r="S390" s="80">
        <f>IF(G390="","",IF(G390&gt;G381,1,IF(G390=G381,0.5,0)))</f>
        <v>0</v>
      </c>
      <c r="T390" s="80">
        <f>IF(H390="","",IF(H390&gt;H387,1,IF(H390=H387,0.5,0)))</f>
        <v>0</v>
      </c>
      <c r="U390" s="80">
        <f>IF(I390="","",IF(I390&gt;I382,1,IF(I390=I382,0.5,0)))</f>
        <v>0</v>
      </c>
      <c r="V390" s="80">
        <f>IF(J390="","",IF(J390&gt;J388,1,IF(J390=J388,0.5,0)))</f>
        <v>0.5</v>
      </c>
      <c r="W390" s="80">
        <f>IF(K390="","",IF(K390&gt;K383,1,IF(K390=K383,0.5,0)))</f>
        <v>0</v>
      </c>
      <c r="X390" s="80" t="str">
        <f>IF(L390="","",IF(L390&gt;L389,1,IF(L390=L389,0.5,0)))</f>
        <v/>
      </c>
      <c r="Y390" s="80">
        <f>IF(M390="","",IF(M390&gt;M384,1,IF(M390=M384,0.5,0)))</f>
        <v>0</v>
      </c>
    </row>
    <row r="391" spans="1:25" ht="15" customHeight="1" x14ac:dyDescent="0.3">
      <c r="A391" s="1"/>
      <c r="B391" s="88" t="s">
        <v>59</v>
      </c>
    </row>
    <row r="392" spans="1:25" ht="15" customHeight="1" x14ac:dyDescent="0.3">
      <c r="A392" s="1"/>
      <c r="B392" s="87" t="s">
        <v>26</v>
      </c>
    </row>
    <row r="393" spans="1:25" ht="15" customHeight="1" x14ac:dyDescent="0.3">
      <c r="A393" s="1"/>
      <c r="B393" s="87"/>
    </row>
    <row r="394" spans="1:25" ht="15" customHeight="1" x14ac:dyDescent="0.3">
      <c r="A394" s="1">
        <v>1</v>
      </c>
      <c r="B394" s="83" t="s">
        <v>443</v>
      </c>
      <c r="C394" s="80">
        <f>IF(ISERROR(VLOOKUP($B394,'R11'!$M$72:$O$77,3,FALSE)),IF(VLOOKUP($B394,'R11'!$N$72:$Q$77,4,FALSE)="","",VLOOKUP($B394,'R11'!$N$72:$Q$77,4,FALSE)),IF(VLOOKUP($B394,'R11'!$M$72:$O$77,3,FALSE)="","",VLOOKUP($B394,'R11'!$M$72:$O$77,3,FALSE)))</f>
        <v>0</v>
      </c>
      <c r="D394" s="80">
        <f>IF(ISERROR(VLOOKUP($B394,'R1'!$M$72:$O$77,3,FALSE)),IF(VLOOKUP($B394,'R1'!$N$72:$Q$77,4,FALSE)="","",VLOOKUP($B394,'R1'!$N$72:$Q$77,4,FALSE)),IF(VLOOKUP($B394,'R1'!$M$72:$O$77,3,FALSE)="","",VLOOKUP($B394,'R1'!$M$72:$O$77,3,FALSE)))</f>
        <v>1.5</v>
      </c>
      <c r="E394" s="80">
        <f>IF(ISERROR(VLOOKUP($B394,'R2'!$M$72:$O$77,3,FALSE)),IF(VLOOKUP($B394,'R2'!$N$72:$Q$77,4,FALSE)="","",VLOOKUP($B394,'R2'!$N$72:$Q$77,4,FALSE)),IF(VLOOKUP($B394,'R2'!$M$72:$O$77,3,FALSE)="","",VLOOKUP($B394,'R2'!$M$72:$O$77,3,FALSE)))</f>
        <v>0</v>
      </c>
      <c r="F394" s="80">
        <f>IF(ISERROR(VLOOKUP($B394,'R3'!$M$72:$O$77,3,FALSE)),IF(VLOOKUP($B394,'R3'!$N$72:$Q$77,4,FALSE)="","",VLOOKUP($B394,'R3'!$N$72:$Q$77,4,FALSE)),IF(VLOOKUP($B394,'R3'!$M$72:$O$77,3,FALSE)="","",VLOOKUP($B394,'R3'!$M$72:$O$77,3,FALSE)))</f>
        <v>2</v>
      </c>
      <c r="G394" s="80">
        <f>IF(ISERROR(VLOOKUP($B394,'R4'!$M$72:$O$77,3,FALSE)),IF(VLOOKUP($B394,'R4'!$N$72:$Q$77,4,FALSE)="","",VLOOKUP($B394,'R4'!$N$72:$Q$77,4,FALSE)),IF(VLOOKUP($B394,'R4'!$M$72:$O$77,3,FALSE)="","",VLOOKUP($B394,'R4'!$M$72:$O$77,3,FALSE)))</f>
        <v>0</v>
      </c>
      <c r="H394" s="80">
        <f>IF(ISERROR(VLOOKUP($B394,'R5'!$M$72:$O$77,3,FALSE)),IF(VLOOKUP($B394,'R5'!$N$72:$Q$77,4,FALSE)="","",VLOOKUP($B394,'R5'!$N$72:$Q$77,4,FALSE)),IF(VLOOKUP($B394,'R5'!$M$72:$O$77,3,FALSE)="","",VLOOKUP($B394,'R5'!$M$72:$O$77,3,FALSE)))</f>
        <v>0</v>
      </c>
      <c r="I394" s="80">
        <f>IF(ISERROR(VLOOKUP($B394,'R6'!$M$72:$O$77,3,FALSE)),IF(VLOOKUP($B394,'R6'!$N$72:$Q$77,4,FALSE)="","",VLOOKUP($B394,'R6'!$N$72:$Q$77,4,FALSE)),IF(VLOOKUP($B394,'R6'!$M$72:$O$77,3,FALSE)="","",VLOOKUP($B394,'R6'!$M$72:$O$77,3,FALSE)))</f>
        <v>0</v>
      </c>
      <c r="J394" s="80">
        <f>IF(ISERROR(VLOOKUP($B394,'R7'!$M$72:$O$77,3,FALSE)),IF(VLOOKUP($B394,'R7'!$N$72:$Q$77,4,FALSE)="","",VLOOKUP($B394,'R7'!$N$72:$Q$77,4,FALSE)),IF(VLOOKUP($B394,'R7'!$M$72:$O$77,3,FALSE)="","",VLOOKUP($B394,'R7'!$M$72:$O$77,3,FALSE)))</f>
        <v>0</v>
      </c>
      <c r="K394" s="80">
        <f>IF(ISERROR(VLOOKUP($B394,'R8'!$M$72:$O$77,3,FALSE)),IF(VLOOKUP($B394,'R8'!$N$72:$Q$77,4,FALSE)="","",VLOOKUP($B394,'R8'!$N$72:$Q$77,4,FALSE)),IF(VLOOKUP($B394,'R8'!$M$72:$O$77,3,FALSE)="","",VLOOKUP($B394,'R8'!$M$72:$O$77,3,FALSE)))</f>
        <v>0</v>
      </c>
      <c r="L394" s="80">
        <f>IF(ISERROR(VLOOKUP($B394,'R9'!$M$72:$O$77,3,FALSE)),IF(VLOOKUP($B394,'R9'!$N$72:$Q$77,4,FALSE)="","",VLOOKUP($B394,'R9'!$N$72:$Q$77,4,FALSE)),IF(VLOOKUP($B394,'R9'!$M$72:$O$77,3,FALSE)="","",VLOOKUP($B394,'R9'!$M$72:$O$77,3,FALSE)))</f>
        <v>2</v>
      </c>
      <c r="M394" s="80">
        <f>IF(ISERROR(VLOOKUP($B394,'R10'!$M$72:$O$77,3,FALSE)),IF(VLOOKUP($B394,'R10'!$N$72:$Q$77,4,FALSE)="","",VLOOKUP($B394,'R10'!$N$72:$Q$77,4,FALSE)),IF(VLOOKUP($B394,'R10'!$M$72:$O$77,3,FALSE)="","",VLOOKUP($B394,'R10'!$M$72:$O$77,3,FALSE)))</f>
        <v>0</v>
      </c>
      <c r="O394" s="80">
        <f>IF(C394="","",IF(C394&gt;C405,1,IF(C394=C405,0.5,0)))</f>
        <v>0</v>
      </c>
      <c r="P394" s="80">
        <f>IF(D394="","",IF(D394&gt;D395,1,IF(D394=D395,0.5,0)))</f>
        <v>0</v>
      </c>
      <c r="Q394" s="80">
        <f>IF(E394="","",IF(E394&gt;E396,1,IF(E394=E396,0.5,0)))</f>
        <v>0</v>
      </c>
      <c r="R394" s="80">
        <f>IF(F394="","",IF(F394&gt;F397,1,IF(F394=F397,0.5,0)))</f>
        <v>0.5</v>
      </c>
      <c r="S394" s="80">
        <f>IF(G394="","",IF(G394&gt;G398,1,IF(G394=G398,0.5,0)))</f>
        <v>0</v>
      </c>
      <c r="T394" s="80">
        <f>IF(H394="","",IF(H394&gt;H399,1,IF(H394=H399,0.5,0)))</f>
        <v>0</v>
      </c>
      <c r="U394" s="80">
        <f>IF(I394="","",IF(I394&gt;I400,1,IF(I394=I400,0.5,0)))</f>
        <v>0</v>
      </c>
      <c r="V394" s="80">
        <f>IF(J394="","",IF(J394&gt;J401,1,IF(J394=J401,0.5,0)))</f>
        <v>0</v>
      </c>
      <c r="W394" s="80">
        <f>IF(K394="","",IF(K394&gt;K402,1,IF(K394=K402,0.5,0)))</f>
        <v>0</v>
      </c>
      <c r="X394" s="80">
        <f>IF(L394="","",IF(L394&gt;L403,1,IF(L394=L403,0.5,0)))</f>
        <v>0.5</v>
      </c>
      <c r="Y394" s="80">
        <f>IF(M394="","",IF(M394&gt;M404,1,IF(M394=M404,0.5,0)))</f>
        <v>0</v>
      </c>
    </row>
    <row r="395" spans="1:25" ht="15" customHeight="1" x14ac:dyDescent="0.3">
      <c r="A395" s="1">
        <v>2</v>
      </c>
      <c r="B395" s="83" t="s">
        <v>444</v>
      </c>
      <c r="C395" s="80">
        <f>IF(ISERROR(VLOOKUP($B395,'R11'!$M$72:$O$77,3,FALSE)),IF(VLOOKUP($B395,'R11'!$N$72:$Q$77,4,FALSE)="","",VLOOKUP($B395,'R11'!$N$72:$Q$77,4,FALSE)),IF(VLOOKUP($B395,'R11'!$M$72:$O$77,3,FALSE)="","",VLOOKUP($B395,'R11'!$M$72:$O$77,3,FALSE)))</f>
        <v>4</v>
      </c>
      <c r="D395" s="80">
        <f>IF(ISERROR(VLOOKUP($B395,'R1'!$M$72:$O$77,3,FALSE)),IF(VLOOKUP($B395,'R1'!$N$72:$Q$77,4,FALSE)="","",VLOOKUP($B395,'R1'!$N$72:$Q$77,4,FALSE)),IF(VLOOKUP($B395,'R1'!$M$72:$O$77,3,FALSE)="","",VLOOKUP($B395,'R1'!$M$72:$O$77,3,FALSE)))</f>
        <v>2.5</v>
      </c>
      <c r="E395" s="80">
        <f>IF(ISERROR(VLOOKUP($B395,'R2'!$M$72:$O$77,3,FALSE)),IF(VLOOKUP($B395,'R2'!$N$72:$Q$77,4,FALSE)="","",VLOOKUP($B395,'R2'!$N$72:$Q$77,4,FALSE)),IF(VLOOKUP($B395,'R2'!$M$72:$O$77,3,FALSE)="","",VLOOKUP($B395,'R2'!$M$72:$O$77,3,FALSE)))</f>
        <v>3</v>
      </c>
      <c r="F395" s="80">
        <f>IF(ISERROR(VLOOKUP($B395,'R3'!$M$72:$O$77,3,FALSE)),IF(VLOOKUP($B395,'R3'!$N$72:$Q$77,4,FALSE)="","",VLOOKUP($B395,'R3'!$N$72:$Q$77,4,FALSE)),IF(VLOOKUP($B395,'R3'!$M$72:$O$77,3,FALSE)="","",VLOOKUP($B395,'R3'!$M$72:$O$77,3,FALSE)))</f>
        <v>2.5</v>
      </c>
      <c r="G395" s="80">
        <f>IF(ISERROR(VLOOKUP($B395,'R4'!$M$72:$O$77,3,FALSE)),IF(VLOOKUP($B395,'R4'!$N$72:$Q$77,4,FALSE)="","",VLOOKUP($B395,'R4'!$N$72:$Q$77,4,FALSE)),IF(VLOOKUP($B395,'R4'!$M$72:$O$77,3,FALSE)="","",VLOOKUP($B395,'R4'!$M$72:$O$77,3,FALSE)))</f>
        <v>2.5</v>
      </c>
      <c r="H395" s="80">
        <f>IF(ISERROR(VLOOKUP($B395,'R5'!$M$72:$O$77,3,FALSE)),IF(VLOOKUP($B395,'R5'!$N$72:$Q$77,4,FALSE)="","",VLOOKUP($B395,'R5'!$N$72:$Q$77,4,FALSE)),IF(VLOOKUP($B395,'R5'!$M$72:$O$77,3,FALSE)="","",VLOOKUP($B395,'R5'!$M$72:$O$77,3,FALSE)))</f>
        <v>3</v>
      </c>
      <c r="I395" s="80">
        <f>IF(ISERROR(VLOOKUP($B395,'R6'!$M$72:$O$77,3,FALSE)),IF(VLOOKUP($B395,'R6'!$N$72:$Q$77,4,FALSE)="","",VLOOKUP($B395,'R6'!$N$72:$Q$77,4,FALSE)),IF(VLOOKUP($B395,'R6'!$M$72:$O$77,3,FALSE)="","",VLOOKUP($B395,'R6'!$M$72:$O$77,3,FALSE)))</f>
        <v>2.5</v>
      </c>
      <c r="J395" s="80">
        <f>IF(ISERROR(VLOOKUP($B395,'R7'!$M$72:$O$77,3,FALSE)),IF(VLOOKUP($B395,'R7'!$N$72:$Q$77,4,FALSE)="","",VLOOKUP($B395,'R7'!$N$72:$Q$77,4,FALSE)),IF(VLOOKUP($B395,'R7'!$M$72:$O$77,3,FALSE)="","",VLOOKUP($B395,'R7'!$M$72:$O$77,3,FALSE)))</f>
        <v>3</v>
      </c>
      <c r="K395" s="80">
        <f>IF(ISERROR(VLOOKUP($B395,'R8'!$M$72:$O$77,3,FALSE)),IF(VLOOKUP($B395,'R8'!$N$72:$Q$77,4,FALSE)="","",VLOOKUP($B395,'R8'!$N$72:$Q$77,4,FALSE)),IF(VLOOKUP($B395,'R8'!$M$72:$O$77,3,FALSE)="","",VLOOKUP($B395,'R8'!$M$72:$O$77,3,FALSE)))</f>
        <v>2</v>
      </c>
      <c r="L395" s="80">
        <f>IF(ISERROR(VLOOKUP($B395,'R9'!$M$72:$O$77,3,FALSE)),IF(VLOOKUP($B395,'R9'!$N$72:$Q$77,4,FALSE)="","",VLOOKUP($B395,'R9'!$N$72:$Q$77,4,FALSE)),IF(VLOOKUP($B395,'R9'!$M$72:$O$77,3,FALSE)="","",VLOOKUP($B395,'R9'!$M$72:$O$77,3,FALSE)))</f>
        <v>3.5</v>
      </c>
      <c r="M395" s="80">
        <f>IF(ISERROR(VLOOKUP($B395,'R10'!$M$72:$O$77,3,FALSE)),IF(VLOOKUP($B395,'R10'!$N$72:$Q$77,4,FALSE)="","",VLOOKUP($B395,'R10'!$N$72:$Q$77,4,FALSE)),IF(VLOOKUP($B395,'R10'!$M$72:$O$77,3,FALSE)="","",VLOOKUP($B395,'R10'!$M$72:$O$77,3,FALSE)))</f>
        <v>2</v>
      </c>
      <c r="O395" s="80">
        <f>IF(C395="","",IF(C395&gt;C404,1,IF(C395=C404,0.5,0)))</f>
        <v>1</v>
      </c>
      <c r="P395" s="80">
        <f>IF(D395="","",IF(D395&gt;D394,1,IF(D395=D394,0.5,0)))</f>
        <v>1</v>
      </c>
      <c r="Q395" s="80">
        <f>IF(E395="","",IF(E395&gt;E405,1,IF(E395=E405,0.5,0)))</f>
        <v>1</v>
      </c>
      <c r="R395" s="80">
        <f>IF(F395="","",IF(F395&gt;F396,1,IF(F395=F396,0.5,0)))</f>
        <v>1</v>
      </c>
      <c r="S395" s="80">
        <f>IF(G395="","",IF(G395&gt;G397,1,IF(G395=G397,0.5,0)))</f>
        <v>1</v>
      </c>
      <c r="T395" s="80">
        <f>IF(H395="","",IF(H395&gt;H398,1,IF(H395=H398,0.5,0)))</f>
        <v>1</v>
      </c>
      <c r="U395" s="80">
        <f>IF(I395="","",IF(I395&gt;I399,1,IF(I395=I399,0.5,0)))</f>
        <v>1</v>
      </c>
      <c r="V395" s="80">
        <f>IF(J395="","",IF(J395&gt;J400,1,IF(J395=J400,0.5,0)))</f>
        <v>1</v>
      </c>
      <c r="W395" s="80">
        <f>IF(K395="","",IF(K395&gt;K401,1,IF(K395=K401,0.5,0)))</f>
        <v>0.5</v>
      </c>
      <c r="X395" s="80">
        <f>IF(L395="","",IF(L395&gt;L402,1,IF(L395=L402,0.5,0)))</f>
        <v>1</v>
      </c>
      <c r="Y395" s="80">
        <f>IF(M395="","",IF(M395&gt;M403,1,IF(M395=M403,0.5,0)))</f>
        <v>0.5</v>
      </c>
    </row>
    <row r="396" spans="1:25" ht="15" customHeight="1" x14ac:dyDescent="0.3">
      <c r="A396" s="1">
        <v>3</v>
      </c>
      <c r="B396" s="83" t="s">
        <v>445</v>
      </c>
      <c r="C396" s="80">
        <f>IF(ISERROR(VLOOKUP($B396,'R11'!$M$72:$O$77,3,FALSE)),IF(VLOOKUP($B396,'R11'!$N$72:$Q$77,4,FALSE)="","",VLOOKUP($B396,'R11'!$N$72:$Q$77,4,FALSE)),IF(VLOOKUP($B396,'R11'!$M$72:$O$77,3,FALSE)="","",VLOOKUP($B396,'R11'!$M$72:$O$77,3,FALSE)))</f>
        <v>1.5</v>
      </c>
      <c r="D396" s="80">
        <f>IF(ISERROR(VLOOKUP($B396,'R1'!$M$72:$O$77,3,FALSE)),IF(VLOOKUP($B396,'R1'!$N$72:$Q$77,4,FALSE)="","",VLOOKUP($B396,'R1'!$N$72:$Q$77,4,FALSE)),IF(VLOOKUP($B396,'R1'!$M$72:$O$77,3,FALSE)="","",VLOOKUP($B396,'R1'!$M$72:$O$77,3,FALSE)))</f>
        <v>2.5</v>
      </c>
      <c r="E396" s="80">
        <f>IF(ISERROR(VLOOKUP($B396,'R2'!$M$72:$O$77,3,FALSE)),IF(VLOOKUP($B396,'R2'!$N$72:$Q$77,4,FALSE)="","",VLOOKUP($B396,'R2'!$N$72:$Q$77,4,FALSE)),IF(VLOOKUP($B396,'R2'!$M$72:$O$77,3,FALSE)="","",VLOOKUP($B396,'R2'!$M$72:$O$77,3,FALSE)))</f>
        <v>4</v>
      </c>
      <c r="F396" s="80">
        <f>IF(ISERROR(VLOOKUP($B396,'R3'!$M$72:$O$77,3,FALSE)),IF(VLOOKUP($B396,'R3'!$N$72:$Q$77,4,FALSE)="","",VLOOKUP($B396,'R3'!$N$72:$Q$77,4,FALSE)),IF(VLOOKUP($B396,'R3'!$M$72:$O$77,3,FALSE)="","",VLOOKUP($B396,'R3'!$M$72:$O$77,3,FALSE)))</f>
        <v>1.5</v>
      </c>
      <c r="G396" s="80">
        <f>IF(ISERROR(VLOOKUP($B396,'R4'!$M$72:$O$77,3,FALSE)),IF(VLOOKUP($B396,'R4'!$N$72:$Q$77,4,FALSE)="","",VLOOKUP($B396,'R4'!$N$72:$Q$77,4,FALSE)),IF(VLOOKUP($B396,'R4'!$M$72:$O$77,3,FALSE)="","",VLOOKUP($B396,'R4'!$M$72:$O$77,3,FALSE)))</f>
        <v>3.5</v>
      </c>
      <c r="H396" s="80">
        <f>IF(ISERROR(VLOOKUP($B396,'R5'!$M$72:$O$77,3,FALSE)),IF(VLOOKUP($B396,'R5'!$N$72:$Q$77,4,FALSE)="","",VLOOKUP($B396,'R5'!$N$72:$Q$77,4,FALSE)),IF(VLOOKUP($B396,'R5'!$M$72:$O$77,3,FALSE)="","",VLOOKUP($B396,'R5'!$M$72:$O$77,3,FALSE)))</f>
        <v>2.5</v>
      </c>
      <c r="I396" s="80">
        <f>IF(ISERROR(VLOOKUP($B396,'R6'!$M$72:$O$77,3,FALSE)),IF(VLOOKUP($B396,'R6'!$N$72:$Q$77,4,FALSE)="","",VLOOKUP($B396,'R6'!$N$72:$Q$77,4,FALSE)),IF(VLOOKUP($B396,'R6'!$M$72:$O$77,3,FALSE)="","",VLOOKUP($B396,'R6'!$M$72:$O$77,3,FALSE)))</f>
        <v>2.5</v>
      </c>
      <c r="J396" s="80">
        <f>IF(ISERROR(VLOOKUP($B396,'R7'!$M$72:$O$77,3,FALSE)),IF(VLOOKUP($B396,'R7'!$N$72:$Q$77,4,FALSE)="","",VLOOKUP($B396,'R7'!$N$72:$Q$77,4,FALSE)),IF(VLOOKUP($B396,'R7'!$M$72:$O$77,3,FALSE)="","",VLOOKUP($B396,'R7'!$M$72:$O$77,3,FALSE)))</f>
        <v>3</v>
      </c>
      <c r="K396" s="80">
        <f>IF(ISERROR(VLOOKUP($B396,'R8'!$M$72:$O$77,3,FALSE)),IF(VLOOKUP($B396,'R8'!$N$72:$Q$77,4,FALSE)="","",VLOOKUP($B396,'R8'!$N$72:$Q$77,4,FALSE)),IF(VLOOKUP($B396,'R8'!$M$72:$O$77,3,FALSE)="","",VLOOKUP($B396,'R8'!$M$72:$O$77,3,FALSE)))</f>
        <v>4</v>
      </c>
      <c r="L396" s="80">
        <f>IF(ISERROR(VLOOKUP($B396,'R9'!$M$72:$O$77,3,FALSE)),IF(VLOOKUP($B396,'R9'!$N$72:$Q$77,4,FALSE)="","",VLOOKUP($B396,'R9'!$N$72:$Q$77,4,FALSE)),IF(VLOOKUP($B396,'R9'!$M$72:$O$77,3,FALSE)="","",VLOOKUP($B396,'R9'!$M$72:$O$77,3,FALSE)))</f>
        <v>1.5</v>
      </c>
      <c r="M396" s="80">
        <f>IF(ISERROR(VLOOKUP($B396,'R10'!$M$72:$O$77,3,FALSE)),IF(VLOOKUP($B396,'R10'!$N$72:$Q$77,4,FALSE)="","",VLOOKUP($B396,'R10'!$N$72:$Q$77,4,FALSE)),IF(VLOOKUP($B396,'R10'!$M$72:$O$77,3,FALSE)="","",VLOOKUP($B396,'R10'!$M$72:$O$77,3,FALSE)))</f>
        <v>2</v>
      </c>
      <c r="O396" s="80">
        <f>IF(C396="","",IF(C396&gt;C403,1,IF(C396=C403,0.5,0)))</f>
        <v>0</v>
      </c>
      <c r="P396" s="80">
        <f>IF(D396="","",IF(D396&gt;D404,1,IF(D396=D404,0.5,0)))</f>
        <v>1</v>
      </c>
      <c r="Q396" s="80">
        <f>IF(E396="","",IF(E396&gt;E394,1,IF(E396=E394,0.5,0)))</f>
        <v>1</v>
      </c>
      <c r="R396" s="80">
        <f>IF(F396="","",IF(F396&gt;F395,1,IF(F396=F395,0.5,0)))</f>
        <v>0</v>
      </c>
      <c r="S396" s="80">
        <f>IF(G396="","",IF(G396&gt;G405,1,IF(G396=G405,0.5,0)))</f>
        <v>1</v>
      </c>
      <c r="T396" s="80">
        <f>IF(H396="","",IF(H396&gt;H397,1,IF(H396=H397,0.5,0)))</f>
        <v>1</v>
      </c>
      <c r="U396" s="80">
        <f>IF(I396="","",IF(I396&gt;I398,1,IF(I396=I398,0.5,0)))</f>
        <v>1</v>
      </c>
      <c r="V396" s="80">
        <f>IF(J396="","",IF(J396&gt;J399,1,IF(J396=J399,0.5,0)))</f>
        <v>1</v>
      </c>
      <c r="W396" s="80">
        <f>IF(K396="","",IF(K396&gt;K400,1,IF(K396=K400,0.5,0)))</f>
        <v>1</v>
      </c>
      <c r="X396" s="80">
        <f>IF(L396="","",IF(L396&gt;L401,1,IF(L396=L401,0.5,0)))</f>
        <v>0</v>
      </c>
      <c r="Y396" s="80">
        <f>IF(M396="","",IF(M396&gt;M402,1,IF(M396=M402,0.5,0)))</f>
        <v>0.5</v>
      </c>
    </row>
    <row r="397" spans="1:25" ht="15" customHeight="1" x14ac:dyDescent="0.3">
      <c r="A397" s="1">
        <v>4</v>
      </c>
      <c r="B397" s="83" t="s">
        <v>446</v>
      </c>
      <c r="C397" s="80">
        <f>IF(ISERROR(VLOOKUP($B397,'R11'!$M$72:$O$77,3,FALSE)),IF(VLOOKUP($B397,'R11'!$N$72:$Q$77,4,FALSE)="","",VLOOKUP($B397,'R11'!$N$72:$Q$77,4,FALSE)),IF(VLOOKUP($B397,'R11'!$M$72:$O$77,3,FALSE)="","",VLOOKUP($B397,'R11'!$M$72:$O$77,3,FALSE)))</f>
        <v>3</v>
      </c>
      <c r="D397" s="80">
        <f>IF(ISERROR(VLOOKUP($B397,'R1'!$M$72:$O$77,3,FALSE)),IF(VLOOKUP($B397,'R1'!$N$72:$Q$77,4,FALSE)="","",VLOOKUP($B397,'R1'!$N$72:$Q$77,4,FALSE)),IF(VLOOKUP($B397,'R1'!$M$72:$O$77,3,FALSE)="","",VLOOKUP($B397,'R1'!$M$72:$O$77,3,FALSE)))</f>
        <v>1</v>
      </c>
      <c r="E397" s="80">
        <f>IF(ISERROR(VLOOKUP($B397,'R2'!$M$72:$O$77,3,FALSE)),IF(VLOOKUP($B397,'R2'!$N$72:$Q$77,4,FALSE)="","",VLOOKUP($B397,'R2'!$N$72:$Q$77,4,FALSE)),IF(VLOOKUP($B397,'R2'!$M$72:$O$77,3,FALSE)="","",VLOOKUP($B397,'R2'!$M$72:$O$77,3,FALSE)))</f>
        <v>4</v>
      </c>
      <c r="F397" s="80">
        <f>IF(ISERROR(VLOOKUP($B397,'R3'!$M$72:$O$77,3,FALSE)),IF(VLOOKUP($B397,'R3'!$N$72:$Q$77,4,FALSE)="","",VLOOKUP($B397,'R3'!$N$72:$Q$77,4,FALSE)),IF(VLOOKUP($B397,'R3'!$M$72:$O$77,3,FALSE)="","",VLOOKUP($B397,'R3'!$M$72:$O$77,3,FALSE)))</f>
        <v>2</v>
      </c>
      <c r="G397" s="80">
        <f>IF(ISERROR(VLOOKUP($B397,'R4'!$M$72:$O$77,3,FALSE)),IF(VLOOKUP($B397,'R4'!$N$72:$Q$77,4,FALSE)="","",VLOOKUP($B397,'R4'!$N$72:$Q$77,4,FALSE)),IF(VLOOKUP($B397,'R4'!$M$72:$O$77,3,FALSE)="","",VLOOKUP($B397,'R4'!$M$72:$O$77,3,FALSE)))</f>
        <v>1.5</v>
      </c>
      <c r="H397" s="80">
        <f>IF(ISERROR(VLOOKUP($B397,'R5'!$M$72:$O$77,3,FALSE)),IF(VLOOKUP($B397,'R5'!$N$72:$Q$77,4,FALSE)="","",VLOOKUP($B397,'R5'!$N$72:$Q$77,4,FALSE)),IF(VLOOKUP($B397,'R5'!$M$72:$O$77,3,FALSE)="","",VLOOKUP($B397,'R5'!$M$72:$O$77,3,FALSE)))</f>
        <v>1.5</v>
      </c>
      <c r="I397" s="80">
        <f>IF(ISERROR(VLOOKUP($B397,'R6'!$M$72:$O$77,3,FALSE)),IF(VLOOKUP($B397,'R6'!$N$72:$Q$77,4,FALSE)="","",VLOOKUP($B397,'R6'!$N$72:$Q$77,4,FALSE)),IF(VLOOKUP($B397,'R6'!$M$72:$O$77,3,FALSE)="","",VLOOKUP($B397,'R6'!$M$72:$O$77,3,FALSE)))</f>
        <v>0.5</v>
      </c>
      <c r="J397" s="80">
        <f>IF(ISERROR(VLOOKUP($B397,'R7'!$M$72:$O$77,3,FALSE)),IF(VLOOKUP($B397,'R7'!$N$72:$Q$77,4,FALSE)="","",VLOOKUP($B397,'R7'!$N$72:$Q$77,4,FALSE)),IF(VLOOKUP($B397,'R7'!$M$72:$O$77,3,FALSE)="","",VLOOKUP($B397,'R7'!$M$72:$O$77,3,FALSE)))</f>
        <v>1.5</v>
      </c>
      <c r="K397" s="80">
        <f>IF(ISERROR(VLOOKUP($B397,'R8'!$M$72:$O$77,3,FALSE)),IF(VLOOKUP($B397,'R8'!$N$72:$Q$77,4,FALSE)="","",VLOOKUP($B397,'R8'!$N$72:$Q$77,4,FALSE)),IF(VLOOKUP($B397,'R8'!$M$72:$O$77,3,FALSE)="","",VLOOKUP($B397,'R8'!$M$72:$O$77,3,FALSE)))</f>
        <v>1</v>
      </c>
      <c r="L397" s="80">
        <f>IF(ISERROR(VLOOKUP($B397,'R9'!$M$72:$O$77,3,FALSE)),IF(VLOOKUP($B397,'R9'!$N$72:$Q$77,4,FALSE)="","",VLOOKUP($B397,'R9'!$N$72:$Q$77,4,FALSE)),IF(VLOOKUP($B397,'R9'!$M$72:$O$77,3,FALSE)="","",VLOOKUP($B397,'R9'!$M$72:$O$77,3,FALSE)))</f>
        <v>3</v>
      </c>
      <c r="M397" s="80">
        <f>IF(ISERROR(VLOOKUP($B397,'R10'!$M$72:$O$77,3,FALSE)),IF(VLOOKUP($B397,'R10'!$N$72:$Q$77,4,FALSE)="","",VLOOKUP($B397,'R10'!$N$72:$Q$77,4,FALSE)),IF(VLOOKUP($B397,'R10'!$M$72:$O$77,3,FALSE)="","",VLOOKUP($B397,'R10'!$M$72:$O$77,3,FALSE)))</f>
        <v>1.5</v>
      </c>
      <c r="O397" s="80">
        <f>IF(C397="","",IF(C397&gt;C402,1,IF(C397=C402,0.5,0)))</f>
        <v>1</v>
      </c>
      <c r="P397" s="80">
        <f>IF(D397="","",IF(D397&gt;D403,1,IF(D397=D403,0.5,0)))</f>
        <v>0</v>
      </c>
      <c r="Q397" s="80">
        <f>IF(E397="","",IF(E397&gt;E404,1,IF(E397=E404,0.5,0)))</f>
        <v>1</v>
      </c>
      <c r="R397" s="80">
        <f>IF(F397="","",IF(F397&gt;F394,1,IF(F397=F394,0.5,0)))</f>
        <v>0.5</v>
      </c>
      <c r="S397" s="80">
        <f>IF(G397="","",IF(G397&gt;G395,1,IF(G397=G395,0.5,0)))</f>
        <v>0</v>
      </c>
      <c r="T397" s="80">
        <f>IF(H397="","",IF(H397&gt;H396,1,IF(H397=H396,0.5,0)))</f>
        <v>0</v>
      </c>
      <c r="U397" s="80">
        <f>IF(I397="","",IF(I397&gt;I405,1,IF(I397=I405,0.5,0)))</f>
        <v>0</v>
      </c>
      <c r="V397" s="80">
        <f>IF(J397="","",IF(J397&gt;J398,1,IF(J397=J398,0.5,0)))</f>
        <v>0</v>
      </c>
      <c r="W397" s="80">
        <f>IF(K397="","",IF(K397&gt;K399,1,IF(K397=K399,0.5,0)))</f>
        <v>0</v>
      </c>
      <c r="X397" s="80">
        <f>IF(L397="","",IF(L397&gt;L400,1,IF(L397=L400,0.5,0)))</f>
        <v>1</v>
      </c>
      <c r="Y397" s="80">
        <f>IF(M397="","",IF(M397&gt;M401,1,IF(M397=M401,0.5,0)))</f>
        <v>0</v>
      </c>
    </row>
    <row r="398" spans="1:25" ht="15" customHeight="1" x14ac:dyDescent="0.3">
      <c r="A398" s="1">
        <v>5</v>
      </c>
      <c r="B398" s="83" t="s">
        <v>447</v>
      </c>
      <c r="C398" s="80">
        <f>IF(ISERROR(VLOOKUP($B398,'R11'!$M$72:$O$77,3,FALSE)),IF(VLOOKUP($B398,'R11'!$N$72:$Q$77,4,FALSE)="","",VLOOKUP($B398,'R11'!$N$72:$Q$77,4,FALSE)),IF(VLOOKUP($B398,'R11'!$M$72:$O$77,3,FALSE)="","",VLOOKUP($B398,'R11'!$M$72:$O$77,3,FALSE)))</f>
        <v>0</v>
      </c>
      <c r="D398" s="80">
        <f>IF(ISERROR(VLOOKUP($B398,'R1'!$M$72:$O$77,3,FALSE)),IF(VLOOKUP($B398,'R1'!$N$72:$Q$77,4,FALSE)="","",VLOOKUP($B398,'R1'!$N$72:$Q$77,4,FALSE)),IF(VLOOKUP($B398,'R1'!$M$72:$O$77,3,FALSE)="","",VLOOKUP($B398,'R1'!$M$72:$O$77,3,FALSE)))</f>
        <v>3</v>
      </c>
      <c r="E398" s="80">
        <f>IF(ISERROR(VLOOKUP($B398,'R2'!$M$72:$O$77,3,FALSE)),IF(VLOOKUP($B398,'R2'!$N$72:$Q$77,4,FALSE)="","",VLOOKUP($B398,'R2'!$N$72:$Q$77,4,FALSE)),IF(VLOOKUP($B398,'R2'!$M$72:$O$77,3,FALSE)="","",VLOOKUP($B398,'R2'!$M$72:$O$77,3,FALSE)))</f>
        <v>2</v>
      </c>
      <c r="F398" s="80">
        <f>IF(ISERROR(VLOOKUP($B398,'R3'!$M$72:$O$77,3,FALSE)),IF(VLOOKUP($B398,'R3'!$N$72:$Q$77,4,FALSE)="","",VLOOKUP($B398,'R3'!$N$72:$Q$77,4,FALSE)),IF(VLOOKUP($B398,'R3'!$M$72:$O$77,3,FALSE)="","",VLOOKUP($B398,'R3'!$M$72:$O$77,3,FALSE)))</f>
        <v>0.5</v>
      </c>
      <c r="G398" s="80">
        <f>IF(ISERROR(VLOOKUP($B398,'R4'!$M$72:$O$77,3,FALSE)),IF(VLOOKUP($B398,'R4'!$N$72:$Q$77,4,FALSE)="","",VLOOKUP($B398,'R4'!$N$72:$Q$77,4,FALSE)),IF(VLOOKUP($B398,'R4'!$M$72:$O$77,3,FALSE)="","",VLOOKUP($B398,'R4'!$M$72:$O$77,3,FALSE)))</f>
        <v>4</v>
      </c>
      <c r="H398" s="80">
        <f>IF(ISERROR(VLOOKUP($B398,'R5'!$M$72:$O$77,3,FALSE)),IF(VLOOKUP($B398,'R5'!$N$72:$Q$77,4,FALSE)="","",VLOOKUP($B398,'R5'!$N$72:$Q$77,4,FALSE)),IF(VLOOKUP($B398,'R5'!$M$72:$O$77,3,FALSE)="","",VLOOKUP($B398,'R5'!$M$72:$O$77,3,FALSE)))</f>
        <v>1</v>
      </c>
      <c r="I398" s="80">
        <f>IF(ISERROR(VLOOKUP($B398,'R6'!$M$72:$O$77,3,FALSE)),IF(VLOOKUP($B398,'R6'!$N$72:$Q$77,4,FALSE)="","",VLOOKUP($B398,'R6'!$N$72:$Q$77,4,FALSE)),IF(VLOOKUP($B398,'R6'!$M$72:$O$77,3,FALSE)="","",VLOOKUP($B398,'R6'!$M$72:$O$77,3,FALSE)))</f>
        <v>1.5</v>
      </c>
      <c r="J398" s="80">
        <f>IF(ISERROR(VLOOKUP($B398,'R7'!$M$72:$O$77,3,FALSE)),IF(VLOOKUP($B398,'R7'!$N$72:$Q$77,4,FALSE)="","",VLOOKUP($B398,'R7'!$N$72:$Q$77,4,FALSE)),IF(VLOOKUP($B398,'R7'!$M$72:$O$77,3,FALSE)="","",VLOOKUP($B398,'R7'!$M$72:$O$77,3,FALSE)))</f>
        <v>2.5</v>
      </c>
      <c r="K398" s="80">
        <f>IF(ISERROR(VLOOKUP($B398,'R8'!$M$72:$O$77,3,FALSE)),IF(VLOOKUP($B398,'R8'!$N$72:$Q$77,4,FALSE)="","",VLOOKUP($B398,'R8'!$N$72:$Q$77,4,FALSE)),IF(VLOOKUP($B398,'R8'!$M$72:$O$77,3,FALSE)="","",VLOOKUP($B398,'R8'!$M$72:$O$77,3,FALSE)))</f>
        <v>3.5</v>
      </c>
      <c r="L398" s="80">
        <f>IF(ISERROR(VLOOKUP($B398,'R9'!$M$72:$O$77,3,FALSE)),IF(VLOOKUP($B398,'R9'!$N$72:$Q$77,4,FALSE)="","",VLOOKUP($B398,'R9'!$N$72:$Q$77,4,FALSE)),IF(VLOOKUP($B398,'R9'!$M$72:$O$77,3,FALSE)="","",VLOOKUP($B398,'R9'!$M$72:$O$77,3,FALSE)))</f>
        <v>2.5</v>
      </c>
      <c r="M398" s="80">
        <f>IF(ISERROR(VLOOKUP($B398,'R10'!$M$72:$O$77,3,FALSE)),IF(VLOOKUP($B398,'R10'!$N$72:$Q$77,4,FALSE)="","",VLOOKUP($B398,'R10'!$N$72:$Q$77,4,FALSE)),IF(VLOOKUP($B398,'R10'!$M$72:$O$77,3,FALSE)="","",VLOOKUP($B398,'R10'!$M$72:$O$77,3,FALSE)))</f>
        <v>1</v>
      </c>
      <c r="O398" s="80">
        <f>IF(C398="","",IF(C398&gt;C401,1,IF(C398=C401,0.5,0)))</f>
        <v>0</v>
      </c>
      <c r="P398" s="80">
        <f>IF(D398="","",IF(D398&gt;D402,1,IF(D398=D402,0.5,0)))</f>
        <v>1</v>
      </c>
      <c r="Q398" s="80">
        <f>IF(E398="","",IF(E398&gt;E403,1,IF(E398=E403,0.5,0)))</f>
        <v>0.5</v>
      </c>
      <c r="R398" s="80">
        <f>IF(F398="","",IF(F398&gt;F404,1,IF(F398=F404,0.5,0)))</f>
        <v>0</v>
      </c>
      <c r="S398" s="80">
        <f>IF(G398="","",IF(G398&gt;G394,1,IF(G398=G394,0.5,0)))</f>
        <v>1</v>
      </c>
      <c r="T398" s="80">
        <f>IF(H398="","",IF(H398&gt;H395,1,IF(H398=H395,0.5,0)))</f>
        <v>0</v>
      </c>
      <c r="U398" s="80">
        <f>IF(I398="","",IF(I398&gt;I396,1,IF(I398=I396,0.5,0)))</f>
        <v>0</v>
      </c>
      <c r="V398" s="80">
        <f>IF(J398="","",IF(J398&gt;J397,1,IF(J398=J397,0.5,0)))</f>
        <v>1</v>
      </c>
      <c r="W398" s="80">
        <f>IF(K398="","",IF(K398&gt;K405,1,IF(K398=K405,0.5,0)))</f>
        <v>1</v>
      </c>
      <c r="X398" s="80">
        <f>IF(L398="","",IF(L398&gt;L399,1,IF(L398=L399,0.5,0)))</f>
        <v>1</v>
      </c>
      <c r="Y398" s="80">
        <f>IF(M398="","",IF(M398&gt;M400,1,IF(M398=M400,0.5,0)))</f>
        <v>0</v>
      </c>
    </row>
    <row r="399" spans="1:25" ht="15" customHeight="1" x14ac:dyDescent="0.3">
      <c r="A399" s="1">
        <v>6</v>
      </c>
      <c r="B399" s="83" t="s">
        <v>448</v>
      </c>
      <c r="C399" s="80">
        <f>IF(ISERROR(VLOOKUP($B399,'R11'!$M$72:$O$77,3,FALSE)),IF(VLOOKUP($B399,'R11'!$N$72:$Q$77,4,FALSE)="","",VLOOKUP($B399,'R11'!$N$72:$Q$77,4,FALSE)),IF(VLOOKUP($B399,'R11'!$M$72:$O$77,3,FALSE)="","",VLOOKUP($B399,'R11'!$M$72:$O$77,3,FALSE)))</f>
        <v>3</v>
      </c>
      <c r="D399" s="80">
        <f>IF(ISERROR(VLOOKUP($B399,'R1'!$M$72:$O$77,3,FALSE)),IF(VLOOKUP($B399,'R1'!$N$72:$Q$77,4,FALSE)="","",VLOOKUP($B399,'R1'!$N$72:$Q$77,4,FALSE)),IF(VLOOKUP($B399,'R1'!$M$72:$O$77,3,FALSE)="","",VLOOKUP($B399,'R1'!$M$72:$O$77,3,FALSE)))</f>
        <v>0.5</v>
      </c>
      <c r="E399" s="80">
        <f>IF(ISERROR(VLOOKUP($B399,'R2'!$M$72:$O$77,3,FALSE)),IF(VLOOKUP($B399,'R2'!$N$72:$Q$77,4,FALSE)="","",VLOOKUP($B399,'R2'!$N$72:$Q$77,4,FALSE)),IF(VLOOKUP($B399,'R2'!$M$72:$O$77,3,FALSE)="","",VLOOKUP($B399,'R2'!$M$72:$O$77,3,FALSE)))</f>
        <v>4</v>
      </c>
      <c r="F399" s="80">
        <f>IF(ISERROR(VLOOKUP($B399,'R3'!$M$72:$O$77,3,FALSE)),IF(VLOOKUP($B399,'R3'!$N$72:$Q$77,4,FALSE)="","",VLOOKUP($B399,'R3'!$N$72:$Q$77,4,FALSE)),IF(VLOOKUP($B399,'R3'!$M$72:$O$77,3,FALSE)="","",VLOOKUP($B399,'R3'!$M$72:$O$77,3,FALSE)))</f>
        <v>1.5</v>
      </c>
      <c r="G399" s="80">
        <f>IF(ISERROR(VLOOKUP($B399,'R4'!$M$72:$O$77,3,FALSE)),IF(VLOOKUP($B399,'R4'!$N$72:$Q$77,4,FALSE)="","",VLOOKUP($B399,'R4'!$N$72:$Q$77,4,FALSE)),IF(VLOOKUP($B399,'R4'!$M$72:$O$77,3,FALSE)="","",VLOOKUP($B399,'R4'!$M$72:$O$77,3,FALSE)))</f>
        <v>1.5</v>
      </c>
      <c r="H399" s="80">
        <f>IF(ISERROR(VLOOKUP($B399,'R5'!$M$72:$O$77,3,FALSE)),IF(VLOOKUP($B399,'R5'!$N$72:$Q$77,4,FALSE)="","",VLOOKUP($B399,'R5'!$N$72:$Q$77,4,FALSE)),IF(VLOOKUP($B399,'R5'!$M$72:$O$77,3,FALSE)="","",VLOOKUP($B399,'R5'!$M$72:$O$77,3,FALSE)))</f>
        <v>4</v>
      </c>
      <c r="I399" s="80">
        <f>IF(ISERROR(VLOOKUP($B399,'R6'!$M$72:$O$77,3,FALSE)),IF(VLOOKUP($B399,'R6'!$N$72:$Q$77,4,FALSE)="","",VLOOKUP($B399,'R6'!$N$72:$Q$77,4,FALSE)),IF(VLOOKUP($B399,'R6'!$M$72:$O$77,3,FALSE)="","",VLOOKUP($B399,'R6'!$M$72:$O$77,3,FALSE)))</f>
        <v>1.5</v>
      </c>
      <c r="J399" s="80">
        <f>IF(ISERROR(VLOOKUP($B399,'R7'!$M$72:$O$77,3,FALSE)),IF(VLOOKUP($B399,'R7'!$N$72:$Q$77,4,FALSE)="","",VLOOKUP($B399,'R7'!$N$72:$Q$77,4,FALSE)),IF(VLOOKUP($B399,'R7'!$M$72:$O$77,3,FALSE)="","",VLOOKUP($B399,'R7'!$M$72:$O$77,3,FALSE)))</f>
        <v>1</v>
      </c>
      <c r="K399" s="80">
        <f>IF(ISERROR(VLOOKUP($B399,'R8'!$M$72:$O$77,3,FALSE)),IF(VLOOKUP($B399,'R8'!$N$72:$Q$77,4,FALSE)="","",VLOOKUP($B399,'R8'!$N$72:$Q$77,4,FALSE)),IF(VLOOKUP($B399,'R8'!$M$72:$O$77,3,FALSE)="","",VLOOKUP($B399,'R8'!$M$72:$O$77,3,FALSE)))</f>
        <v>3</v>
      </c>
      <c r="L399" s="80">
        <f>IF(ISERROR(VLOOKUP($B399,'R9'!$M$72:$O$77,3,FALSE)),IF(VLOOKUP($B399,'R9'!$N$72:$Q$77,4,FALSE)="","",VLOOKUP($B399,'R9'!$N$72:$Q$77,4,FALSE)),IF(VLOOKUP($B399,'R9'!$M$72:$O$77,3,FALSE)="","",VLOOKUP($B399,'R9'!$M$72:$O$77,3,FALSE)))</f>
        <v>1.5</v>
      </c>
      <c r="M399" s="80">
        <f>IF(ISERROR(VLOOKUP($B399,'R10'!$M$72:$O$77,3,FALSE)),IF(VLOOKUP($B399,'R10'!$N$72:$Q$77,4,FALSE)="","",VLOOKUP($B399,'R10'!$N$72:$Q$77,4,FALSE)),IF(VLOOKUP($B399,'R10'!$M$72:$O$77,3,FALSE)="","",VLOOKUP($B399,'R10'!$M$72:$O$77,3,FALSE)))</f>
        <v>4</v>
      </c>
      <c r="O399" s="80">
        <f>IF(C399="","",IF(C399&gt;C400,1,IF(C399=C400,0.5,0)))</f>
        <v>1</v>
      </c>
      <c r="P399" s="80">
        <f>IF(D399="","",IF(D399&gt;D401,1,IF(D399=D401,0.5,0)))</f>
        <v>0</v>
      </c>
      <c r="Q399" s="80">
        <f>IF(E399="","",IF(E399&gt;E402,1,IF(E399=E402,0.5,0)))</f>
        <v>1</v>
      </c>
      <c r="R399" s="80">
        <f>IF(F399="","",IF(F399&gt;F403,1,IF(F399=F403,0.5,0)))</f>
        <v>0</v>
      </c>
      <c r="S399" s="80">
        <f>IF(G399="","",IF(G399&gt;G404,1,IF(G399=G404,0.5,0)))</f>
        <v>0</v>
      </c>
      <c r="T399" s="80">
        <f>IF(H399="","",IF(H399&gt;H394,1,IF(H399=H394,0.5,0)))</f>
        <v>1</v>
      </c>
      <c r="U399" s="80">
        <f>IF(I399="","",IF(I399&gt;I395,1,IF(I399=I395,0.5,0)))</f>
        <v>0</v>
      </c>
      <c r="V399" s="80">
        <f>IF(J399="","",IF(J399&gt;J396,1,IF(J399=J396,0.5,0)))</f>
        <v>0</v>
      </c>
      <c r="W399" s="80">
        <f>IF(K399="","",IF(K399&gt;K397,1,IF(K399=K397,0.5,0)))</f>
        <v>1</v>
      </c>
      <c r="X399" s="80">
        <f>IF(L399="","",IF(L399&gt;L398,1,IF(L399=L398,0.5,0)))</f>
        <v>0</v>
      </c>
      <c r="Y399" s="80">
        <f>IF(M399="","",IF(M399&gt;M405,1,IF(M399=M405,0.5,0)))</f>
        <v>1</v>
      </c>
    </row>
    <row r="400" spans="1:25" ht="15" customHeight="1" x14ac:dyDescent="0.3">
      <c r="A400" s="1">
        <v>7</v>
      </c>
      <c r="B400" s="83" t="s">
        <v>449</v>
      </c>
      <c r="C400" s="80">
        <f>IF(ISERROR(VLOOKUP($B400,'R11'!$M$72:$O$77,3,FALSE)),IF(VLOOKUP($B400,'R11'!$N$72:$Q$77,4,FALSE)="","",VLOOKUP($B400,'R11'!$N$72:$Q$77,4,FALSE)),IF(VLOOKUP($B400,'R11'!$M$72:$O$77,3,FALSE)="","",VLOOKUP($B400,'R11'!$M$72:$O$77,3,FALSE)))</f>
        <v>1</v>
      </c>
      <c r="D400" s="80">
        <f>IF(ISERROR(VLOOKUP($B400,'R1'!$M$72:$O$77,3,FALSE)),IF(VLOOKUP($B400,'R1'!$N$72:$Q$77,4,FALSE)="","",VLOOKUP($B400,'R1'!$N$72:$Q$77,4,FALSE)),IF(VLOOKUP($B400,'R1'!$M$72:$O$77,3,FALSE)="","",VLOOKUP($B400,'R1'!$M$72:$O$77,3,FALSE)))</f>
        <v>0.5</v>
      </c>
      <c r="E400" s="80">
        <f>IF(ISERROR(VLOOKUP($B400,'R2'!$M$72:$O$77,3,FALSE)),IF(VLOOKUP($B400,'R2'!$N$72:$Q$77,4,FALSE)="","",VLOOKUP($B400,'R2'!$N$72:$Q$77,4,FALSE)),IF(VLOOKUP($B400,'R2'!$M$72:$O$77,3,FALSE)="","",VLOOKUP($B400,'R2'!$M$72:$O$77,3,FALSE)))</f>
        <v>0</v>
      </c>
      <c r="F400" s="80">
        <f>IF(ISERROR(VLOOKUP($B400,'R3'!$M$72:$O$77,3,FALSE)),IF(VLOOKUP($B400,'R3'!$N$72:$Q$77,4,FALSE)="","",VLOOKUP($B400,'R3'!$N$72:$Q$77,4,FALSE)),IF(VLOOKUP($B400,'R3'!$M$72:$O$77,3,FALSE)="","",VLOOKUP($B400,'R3'!$M$72:$O$77,3,FALSE)))</f>
        <v>2</v>
      </c>
      <c r="G400" s="80">
        <f>IF(ISERROR(VLOOKUP($B400,'R4'!$M$72:$O$77,3,FALSE)),IF(VLOOKUP($B400,'R4'!$N$72:$Q$77,4,FALSE)="","",VLOOKUP($B400,'R4'!$N$72:$Q$77,4,FALSE)),IF(VLOOKUP($B400,'R4'!$M$72:$O$77,3,FALSE)="","",VLOOKUP($B400,'R4'!$M$72:$O$77,3,FALSE)))</f>
        <v>1</v>
      </c>
      <c r="H400" s="80">
        <f>IF(ISERROR(VLOOKUP($B400,'R5'!$M$72:$O$77,3,FALSE)),IF(VLOOKUP($B400,'R5'!$N$72:$Q$77,4,FALSE)="","",VLOOKUP($B400,'R5'!$N$72:$Q$77,4,FALSE)),IF(VLOOKUP($B400,'R5'!$M$72:$O$77,3,FALSE)="","",VLOOKUP($B400,'R5'!$M$72:$O$77,3,FALSE)))</f>
        <v>1</v>
      </c>
      <c r="I400" s="80">
        <f>IF(ISERROR(VLOOKUP($B400,'R6'!$M$72:$O$77,3,FALSE)),IF(VLOOKUP($B400,'R6'!$N$72:$Q$77,4,FALSE)="","",VLOOKUP($B400,'R6'!$N$72:$Q$77,4,FALSE)),IF(VLOOKUP($B400,'R6'!$M$72:$O$77,3,FALSE)="","",VLOOKUP($B400,'R6'!$M$72:$O$77,3,FALSE)))</f>
        <v>4</v>
      </c>
      <c r="J400" s="80">
        <f>IF(ISERROR(VLOOKUP($B400,'R7'!$M$72:$O$77,3,FALSE)),IF(VLOOKUP($B400,'R7'!$N$72:$Q$77,4,FALSE)="","",VLOOKUP($B400,'R7'!$N$72:$Q$77,4,FALSE)),IF(VLOOKUP($B400,'R7'!$M$72:$O$77,3,FALSE)="","",VLOOKUP($B400,'R7'!$M$72:$O$77,3,FALSE)))</f>
        <v>1</v>
      </c>
      <c r="K400" s="80">
        <f>IF(ISERROR(VLOOKUP($B400,'R8'!$M$72:$O$77,3,FALSE)),IF(VLOOKUP($B400,'R8'!$N$72:$Q$77,4,FALSE)="","",VLOOKUP($B400,'R8'!$N$72:$Q$77,4,FALSE)),IF(VLOOKUP($B400,'R8'!$M$72:$O$77,3,FALSE)="","",VLOOKUP($B400,'R8'!$M$72:$O$77,3,FALSE)))</f>
        <v>0</v>
      </c>
      <c r="L400" s="80">
        <f>IF(ISERROR(VLOOKUP($B400,'R9'!$M$72:$O$77,3,FALSE)),IF(VLOOKUP($B400,'R9'!$N$72:$Q$77,4,FALSE)="","",VLOOKUP($B400,'R9'!$N$72:$Q$77,4,FALSE)),IF(VLOOKUP($B400,'R9'!$M$72:$O$77,3,FALSE)="","",VLOOKUP($B400,'R9'!$M$72:$O$77,3,FALSE)))</f>
        <v>1</v>
      </c>
      <c r="M400" s="80">
        <f>IF(ISERROR(VLOOKUP($B400,'R10'!$M$72:$O$77,3,FALSE)),IF(VLOOKUP($B400,'R10'!$N$72:$Q$77,4,FALSE)="","",VLOOKUP($B400,'R10'!$N$72:$Q$77,4,FALSE)),IF(VLOOKUP($B400,'R10'!$M$72:$O$77,3,FALSE)="","",VLOOKUP($B400,'R10'!$M$72:$O$77,3,FALSE)))</f>
        <v>3</v>
      </c>
      <c r="O400" s="80">
        <f>IF(C400="","",IF(C400&gt;C399,1,IF(C400=C399,0.5,0)))</f>
        <v>0</v>
      </c>
      <c r="P400" s="80">
        <f>IF(D400="","",IF(D400&gt;D405,1,IF(D400=D405,0.5,0)))</f>
        <v>0</v>
      </c>
      <c r="Q400" s="80">
        <f>IF(E400="","",IF(E400&gt;E401,1,IF(E400=E401,0.5,0)))</f>
        <v>0</v>
      </c>
      <c r="R400" s="80">
        <f>IF(F400="","",IF(F400&gt;F402,1,IF(F400=F402,0.5,0)))</f>
        <v>0.5</v>
      </c>
      <c r="S400" s="80">
        <f>IF(G400="","",IF(G400&gt;G403,1,IF(G400=G403,0.5,0)))</f>
        <v>0</v>
      </c>
      <c r="T400" s="80">
        <f>IF(H400="","",IF(H400&gt;H404,1,IF(H400=H404,0.5,0)))</f>
        <v>0</v>
      </c>
      <c r="U400" s="80">
        <f>IF(I400="","",IF(I400&gt;I394,1,IF(I400=I394,0.5,0)))</f>
        <v>1</v>
      </c>
      <c r="V400" s="80">
        <f>IF(J400="","",IF(J400&gt;J395,1,IF(J400=J395,0.5,0)))</f>
        <v>0</v>
      </c>
      <c r="W400" s="80">
        <f>IF(K400="","",IF(K400&gt;K396,1,IF(K400=K396,0.5,0)))</f>
        <v>0</v>
      </c>
      <c r="X400" s="80">
        <f>IF(L400="","",IF(L400&gt;L397,1,IF(L400=L397,0.5,0)))</f>
        <v>0</v>
      </c>
      <c r="Y400" s="80">
        <f>IF(M400="","",IF(M400&gt;M398,1,IF(M400=M398,0.5,0)))</f>
        <v>1</v>
      </c>
    </row>
    <row r="401" spans="1:25" ht="15" customHeight="1" x14ac:dyDescent="0.3">
      <c r="A401" s="1">
        <v>8</v>
      </c>
      <c r="B401" s="83" t="s">
        <v>450</v>
      </c>
      <c r="C401" s="80">
        <f>IF(ISERROR(VLOOKUP($B401,'R11'!$M$72:$O$77,3,FALSE)),IF(VLOOKUP($B401,'R11'!$N$72:$Q$77,4,FALSE)="","",VLOOKUP($B401,'R11'!$N$72:$Q$77,4,FALSE)),IF(VLOOKUP($B401,'R11'!$M$72:$O$77,3,FALSE)="","",VLOOKUP($B401,'R11'!$M$72:$O$77,3,FALSE)))</f>
        <v>4</v>
      </c>
      <c r="D401" s="80">
        <f>IF(ISERROR(VLOOKUP($B401,'R1'!$M$72:$O$77,3,FALSE)),IF(VLOOKUP($B401,'R1'!$N$72:$Q$77,4,FALSE)="","",VLOOKUP($B401,'R1'!$N$72:$Q$77,4,FALSE)),IF(VLOOKUP($B401,'R1'!$M$72:$O$77,3,FALSE)="","",VLOOKUP($B401,'R1'!$M$72:$O$77,3,FALSE)))</f>
        <v>3.5</v>
      </c>
      <c r="E401" s="80">
        <f>IF(ISERROR(VLOOKUP($B401,'R2'!$M$72:$O$77,3,FALSE)),IF(VLOOKUP($B401,'R2'!$N$72:$Q$77,4,FALSE)="","",VLOOKUP($B401,'R2'!$N$72:$Q$77,4,FALSE)),IF(VLOOKUP($B401,'R2'!$M$72:$O$77,3,FALSE)="","",VLOOKUP($B401,'R2'!$M$72:$O$77,3,FALSE)))</f>
        <v>4</v>
      </c>
      <c r="F401" s="80">
        <f>IF(ISERROR(VLOOKUP($B401,'R3'!$M$72:$O$77,3,FALSE)),IF(VLOOKUP($B401,'R3'!$N$72:$Q$77,4,FALSE)="","",VLOOKUP($B401,'R3'!$N$72:$Q$77,4,FALSE)),IF(VLOOKUP($B401,'R3'!$M$72:$O$77,3,FALSE)="","",VLOOKUP($B401,'R3'!$M$72:$O$77,3,FALSE)))</f>
        <v>3.5</v>
      </c>
      <c r="G401" s="80">
        <f>IF(ISERROR(VLOOKUP($B401,'R4'!$M$72:$O$77,3,FALSE)),IF(VLOOKUP($B401,'R4'!$N$72:$Q$77,4,FALSE)="","",VLOOKUP($B401,'R4'!$N$72:$Q$77,4,FALSE)),IF(VLOOKUP($B401,'R4'!$M$72:$O$77,3,FALSE)="","",VLOOKUP($B401,'R4'!$M$72:$O$77,3,FALSE)))</f>
        <v>4</v>
      </c>
      <c r="H401" s="80">
        <f>IF(ISERROR(VLOOKUP($B401,'R5'!$M$72:$O$77,3,FALSE)),IF(VLOOKUP($B401,'R5'!$N$72:$Q$77,4,FALSE)="","",VLOOKUP($B401,'R5'!$N$72:$Q$77,4,FALSE)),IF(VLOOKUP($B401,'R5'!$M$72:$O$77,3,FALSE)="","",VLOOKUP($B401,'R5'!$M$72:$O$77,3,FALSE)))</f>
        <v>3</v>
      </c>
      <c r="I401" s="80">
        <f>IF(ISERROR(VLOOKUP($B401,'R6'!$M$72:$O$77,3,FALSE)),IF(VLOOKUP($B401,'R6'!$N$72:$Q$77,4,FALSE)="","",VLOOKUP($B401,'R6'!$N$72:$Q$77,4,FALSE)),IF(VLOOKUP($B401,'R6'!$M$72:$O$77,3,FALSE)="","",VLOOKUP($B401,'R6'!$M$72:$O$77,3,FALSE)))</f>
        <v>4</v>
      </c>
      <c r="J401" s="80">
        <f>IF(ISERROR(VLOOKUP($B401,'R7'!$M$72:$O$77,3,FALSE)),IF(VLOOKUP($B401,'R7'!$N$72:$Q$77,4,FALSE)="","",VLOOKUP($B401,'R7'!$N$72:$Q$77,4,FALSE)),IF(VLOOKUP($B401,'R7'!$M$72:$O$77,3,FALSE)="","",VLOOKUP($B401,'R7'!$M$72:$O$77,3,FALSE)))</f>
        <v>4</v>
      </c>
      <c r="K401" s="80">
        <f>IF(ISERROR(VLOOKUP($B401,'R8'!$M$72:$O$77,3,FALSE)),IF(VLOOKUP($B401,'R8'!$N$72:$Q$77,4,FALSE)="","",VLOOKUP($B401,'R8'!$N$72:$Q$77,4,FALSE)),IF(VLOOKUP($B401,'R8'!$M$72:$O$77,3,FALSE)="","",VLOOKUP($B401,'R8'!$M$72:$O$77,3,FALSE)))</f>
        <v>2</v>
      </c>
      <c r="L401" s="80">
        <f>IF(ISERROR(VLOOKUP($B401,'R9'!$M$72:$O$77,3,FALSE)),IF(VLOOKUP($B401,'R9'!$N$72:$Q$77,4,FALSE)="","",VLOOKUP($B401,'R9'!$N$72:$Q$77,4,FALSE)),IF(VLOOKUP($B401,'R9'!$M$72:$O$77,3,FALSE)="","",VLOOKUP($B401,'R9'!$M$72:$O$77,3,FALSE)))</f>
        <v>2.5</v>
      </c>
      <c r="M401" s="80">
        <f>IF(ISERROR(VLOOKUP($B401,'R10'!$M$72:$O$77,3,FALSE)),IF(VLOOKUP($B401,'R10'!$N$72:$Q$77,4,FALSE)="","",VLOOKUP($B401,'R10'!$N$72:$Q$77,4,FALSE)),IF(VLOOKUP($B401,'R10'!$M$72:$O$77,3,FALSE)="","",VLOOKUP($B401,'R10'!$M$72:$O$77,3,FALSE)))</f>
        <v>2.5</v>
      </c>
      <c r="O401" s="80">
        <f>IF(C401="","",IF(C401&gt;C398,1,IF(C401=C398,0.5,0)))</f>
        <v>1</v>
      </c>
      <c r="P401" s="80">
        <f>IF(D401="","",IF(D401&gt;D399,1,IF(D401=D399,0.5,0)))</f>
        <v>1</v>
      </c>
      <c r="Q401" s="80">
        <f>IF(E401="","",IF(E401&gt;E400,1,IF(E401=E400,0.5,0)))</f>
        <v>1</v>
      </c>
      <c r="R401" s="80">
        <f>IF(F401="","",IF(F401&gt;F405,1,IF(F401=F405,0.5,0)))</f>
        <v>1</v>
      </c>
      <c r="S401" s="80">
        <f>IF(G401="","",IF(G401&gt;G402,1,IF(G401=G402,0.5,0)))</f>
        <v>1</v>
      </c>
      <c r="T401" s="80">
        <f>IF(H401="","",IF(H401&gt;H403,1,IF(H401=H403,0.5,0)))</f>
        <v>1</v>
      </c>
      <c r="U401" s="80">
        <f>IF(I401="","",IF(I401&gt;I404,1,IF(I401=I404,0.5,0)))</f>
        <v>1</v>
      </c>
      <c r="V401" s="80">
        <f>IF(J401="","",IF(J401&gt;J394,1,IF(J401=J394,0.5,0)))</f>
        <v>1</v>
      </c>
      <c r="W401" s="80">
        <f>IF(K401="","",IF(K401&gt;K395,1,IF(K401=K395,0.5,0)))</f>
        <v>0.5</v>
      </c>
      <c r="X401" s="80">
        <f>IF(L401="","",IF(L401&gt;L396,1,IF(L401=L396,0.5,0)))</f>
        <v>1</v>
      </c>
      <c r="Y401" s="80">
        <f>IF(M401="","",IF(M401&gt;M397,1,IF(M401=M397,0.5,0)))</f>
        <v>1</v>
      </c>
    </row>
    <row r="402" spans="1:25" ht="15" customHeight="1" x14ac:dyDescent="0.3">
      <c r="A402" s="1">
        <v>9</v>
      </c>
      <c r="B402" s="83" t="s">
        <v>451</v>
      </c>
      <c r="C402" s="80">
        <f>IF(ISERROR(VLOOKUP($B402,'R11'!$M$72:$O$77,3,FALSE)),IF(VLOOKUP($B402,'R11'!$N$72:$Q$77,4,FALSE)="","",VLOOKUP($B402,'R11'!$N$72:$Q$77,4,FALSE)),IF(VLOOKUP($B402,'R11'!$M$72:$O$77,3,FALSE)="","",VLOOKUP($B402,'R11'!$M$72:$O$77,3,FALSE)))</f>
        <v>1</v>
      </c>
      <c r="D402" s="80">
        <f>IF(ISERROR(VLOOKUP($B402,'R1'!$M$72:$O$77,3,FALSE)),IF(VLOOKUP($B402,'R1'!$N$72:$Q$77,4,FALSE)="","",VLOOKUP($B402,'R1'!$N$72:$Q$77,4,FALSE)),IF(VLOOKUP($B402,'R1'!$M$72:$O$77,3,FALSE)="","",VLOOKUP($B402,'R1'!$M$72:$O$77,3,FALSE)))</f>
        <v>1</v>
      </c>
      <c r="E402" s="80">
        <f>IF(ISERROR(VLOOKUP($B402,'R2'!$M$72:$O$77,3,FALSE)),IF(VLOOKUP($B402,'R2'!$N$72:$Q$77,4,FALSE)="","",VLOOKUP($B402,'R2'!$N$72:$Q$77,4,FALSE)),IF(VLOOKUP($B402,'R2'!$M$72:$O$77,3,FALSE)="","",VLOOKUP($B402,'R2'!$M$72:$O$77,3,FALSE)))</f>
        <v>0</v>
      </c>
      <c r="F402" s="80">
        <f>IF(ISERROR(VLOOKUP($B402,'R3'!$M$72:$O$77,3,FALSE)),IF(VLOOKUP($B402,'R3'!$N$72:$Q$77,4,FALSE)="","",VLOOKUP($B402,'R3'!$N$72:$Q$77,4,FALSE)),IF(VLOOKUP($B402,'R3'!$M$72:$O$77,3,FALSE)="","",VLOOKUP($B402,'R3'!$M$72:$O$77,3,FALSE)))</f>
        <v>2</v>
      </c>
      <c r="G402" s="80">
        <f>IF(ISERROR(VLOOKUP($B402,'R4'!$M$72:$O$77,3,FALSE)),IF(VLOOKUP($B402,'R4'!$N$72:$Q$77,4,FALSE)="","",VLOOKUP($B402,'R4'!$N$72:$Q$77,4,FALSE)),IF(VLOOKUP($B402,'R4'!$M$72:$O$77,3,FALSE)="","",VLOOKUP($B402,'R4'!$M$72:$O$77,3,FALSE)))</f>
        <v>0</v>
      </c>
      <c r="H402" s="80">
        <f>IF(ISERROR(VLOOKUP($B402,'R5'!$M$72:$O$77,3,FALSE)),IF(VLOOKUP($B402,'R5'!$N$72:$Q$77,4,FALSE)="","",VLOOKUP($B402,'R5'!$N$72:$Q$77,4,FALSE)),IF(VLOOKUP($B402,'R5'!$M$72:$O$77,3,FALSE)="","",VLOOKUP($B402,'R5'!$M$72:$O$77,3,FALSE)))</f>
        <v>1.5</v>
      </c>
      <c r="I402" s="80">
        <f>IF(ISERROR(VLOOKUP($B402,'R6'!$M$72:$O$77,3,FALSE)),IF(VLOOKUP($B402,'R6'!$N$72:$Q$77,4,FALSE)="","",VLOOKUP($B402,'R6'!$N$72:$Q$77,4,FALSE)),IF(VLOOKUP($B402,'R6'!$M$72:$O$77,3,FALSE)="","",VLOOKUP($B402,'R6'!$M$72:$O$77,3,FALSE)))</f>
        <v>0</v>
      </c>
      <c r="J402" s="80">
        <f>IF(ISERROR(VLOOKUP($B402,'R7'!$M$72:$O$77,3,FALSE)),IF(VLOOKUP($B402,'R7'!$N$72:$Q$77,4,FALSE)="","",VLOOKUP($B402,'R7'!$N$72:$Q$77,4,FALSE)),IF(VLOOKUP($B402,'R7'!$M$72:$O$77,3,FALSE)="","",VLOOKUP($B402,'R7'!$M$72:$O$77,3,FALSE)))</f>
        <v>0.5</v>
      </c>
      <c r="K402" s="80">
        <f>IF(ISERROR(VLOOKUP($B402,'R8'!$M$72:$O$77,3,FALSE)),IF(VLOOKUP($B402,'R8'!$N$72:$Q$77,4,FALSE)="","",VLOOKUP($B402,'R8'!$N$72:$Q$77,4,FALSE)),IF(VLOOKUP($B402,'R8'!$M$72:$O$77,3,FALSE)="","",VLOOKUP($B402,'R8'!$M$72:$O$77,3,FALSE)))</f>
        <v>4</v>
      </c>
      <c r="L402" s="80">
        <f>IF(ISERROR(VLOOKUP($B402,'R9'!$M$72:$O$77,3,FALSE)),IF(VLOOKUP($B402,'R9'!$N$72:$Q$77,4,FALSE)="","",VLOOKUP($B402,'R9'!$N$72:$Q$77,4,FALSE)),IF(VLOOKUP($B402,'R9'!$M$72:$O$77,3,FALSE)="","",VLOOKUP($B402,'R9'!$M$72:$O$77,3,FALSE)))</f>
        <v>0.5</v>
      </c>
      <c r="M402" s="80">
        <f>IF(ISERROR(VLOOKUP($B402,'R10'!$M$72:$O$77,3,FALSE)),IF(VLOOKUP($B402,'R10'!$N$72:$Q$77,4,FALSE)="","",VLOOKUP($B402,'R10'!$N$72:$Q$77,4,FALSE)),IF(VLOOKUP($B402,'R10'!$M$72:$O$77,3,FALSE)="","",VLOOKUP($B402,'R10'!$M$72:$O$77,3,FALSE)))</f>
        <v>2</v>
      </c>
      <c r="O402" s="80">
        <f>IF(C402="","",IF(C402&gt;C397,1,IF(C402=C397,0.5,0)))</f>
        <v>0</v>
      </c>
      <c r="P402" s="80">
        <f>IF(D402="","",IF(D402&gt;D398,1,IF(D402=D398,0.5,0)))</f>
        <v>0</v>
      </c>
      <c r="Q402" s="80">
        <f>IF(E402="","",IF(E402&gt;E399,1,IF(E402=E399,0.5,0)))</f>
        <v>0</v>
      </c>
      <c r="R402" s="80">
        <f>IF(F402="","",IF(F402&gt;F400,1,IF(F402=F400,0.5,0)))</f>
        <v>0.5</v>
      </c>
      <c r="S402" s="80">
        <f>IF(G402="","",IF(G402&gt;G401,1,IF(G402=G401,0.5,0)))</f>
        <v>0</v>
      </c>
      <c r="T402" s="80">
        <f>IF(H402="","",IF(H402&gt;H405,1,IF(H402=H405,0.5,0)))</f>
        <v>0</v>
      </c>
      <c r="U402" s="80">
        <f>IF(I402="","",IF(I402&gt;I403,1,IF(I402=I403,0.5,0)))</f>
        <v>0</v>
      </c>
      <c r="V402" s="80">
        <f>IF(J402="","",IF(J402&gt;J404,1,IF(J402=J404,0.5,0)))</f>
        <v>0</v>
      </c>
      <c r="W402" s="80">
        <f>IF(K402="","",IF(K402&gt;K394,1,IF(K402=K394,0.5,0)))</f>
        <v>1</v>
      </c>
      <c r="X402" s="80">
        <f>IF(L402="","",IF(L402&gt;L395,1,IF(L402=L395,0.5,0)))</f>
        <v>0</v>
      </c>
      <c r="Y402" s="80">
        <f>IF(M402="","",IF(M402&gt;M396,1,IF(M402=M396,0.5,0)))</f>
        <v>0.5</v>
      </c>
    </row>
    <row r="403" spans="1:25" ht="15" customHeight="1" x14ac:dyDescent="0.3">
      <c r="A403" s="1">
        <v>10</v>
      </c>
      <c r="B403" s="83" t="s">
        <v>452</v>
      </c>
      <c r="C403" s="80">
        <f>IF(ISERROR(VLOOKUP($B403,'R11'!$M$72:$O$77,3,FALSE)),IF(VLOOKUP($B403,'R11'!$N$72:$Q$77,4,FALSE)="","",VLOOKUP($B403,'R11'!$N$72:$Q$77,4,FALSE)),IF(VLOOKUP($B403,'R11'!$M$72:$O$77,3,FALSE)="","",VLOOKUP($B403,'R11'!$M$72:$O$77,3,FALSE)))</f>
        <v>2.5</v>
      </c>
      <c r="D403" s="80">
        <f>IF(ISERROR(VLOOKUP($B403,'R1'!$M$72:$O$77,3,FALSE)),IF(VLOOKUP($B403,'R1'!$N$72:$Q$77,4,FALSE)="","",VLOOKUP($B403,'R1'!$N$72:$Q$77,4,FALSE)),IF(VLOOKUP($B403,'R1'!$M$72:$O$77,3,FALSE)="","",VLOOKUP($B403,'R1'!$M$72:$O$77,3,FALSE)))</f>
        <v>3</v>
      </c>
      <c r="E403" s="80">
        <f>IF(ISERROR(VLOOKUP($B403,'R2'!$M$72:$O$77,3,FALSE)),IF(VLOOKUP($B403,'R2'!$N$72:$Q$77,4,FALSE)="","",VLOOKUP($B403,'R2'!$N$72:$Q$77,4,FALSE)),IF(VLOOKUP($B403,'R2'!$M$72:$O$77,3,FALSE)="","",VLOOKUP($B403,'R2'!$M$72:$O$77,3,FALSE)))</f>
        <v>2</v>
      </c>
      <c r="F403" s="80">
        <f>IF(ISERROR(VLOOKUP($B403,'R3'!$M$72:$O$77,3,FALSE)),IF(VLOOKUP($B403,'R3'!$N$72:$Q$77,4,FALSE)="","",VLOOKUP($B403,'R3'!$N$72:$Q$77,4,FALSE)),IF(VLOOKUP($B403,'R3'!$M$72:$O$77,3,FALSE)="","",VLOOKUP($B403,'R3'!$M$72:$O$77,3,FALSE)))</f>
        <v>2.5</v>
      </c>
      <c r="G403" s="80">
        <f>IF(ISERROR(VLOOKUP($B403,'R4'!$M$72:$O$77,3,FALSE)),IF(VLOOKUP($B403,'R4'!$N$72:$Q$77,4,FALSE)="","",VLOOKUP($B403,'R4'!$N$72:$Q$77,4,FALSE)),IF(VLOOKUP($B403,'R4'!$M$72:$O$77,3,FALSE)="","",VLOOKUP($B403,'R4'!$M$72:$O$77,3,FALSE)))</f>
        <v>3</v>
      </c>
      <c r="H403" s="80">
        <f>IF(ISERROR(VLOOKUP($B403,'R5'!$M$72:$O$77,3,FALSE)),IF(VLOOKUP($B403,'R5'!$N$72:$Q$77,4,FALSE)="","",VLOOKUP($B403,'R5'!$N$72:$Q$77,4,FALSE)),IF(VLOOKUP($B403,'R5'!$M$72:$O$77,3,FALSE)="","",VLOOKUP($B403,'R5'!$M$72:$O$77,3,FALSE)))</f>
        <v>1</v>
      </c>
      <c r="I403" s="80">
        <f>IF(ISERROR(VLOOKUP($B403,'R6'!$M$72:$O$77,3,FALSE)),IF(VLOOKUP($B403,'R6'!$N$72:$Q$77,4,FALSE)="","",VLOOKUP($B403,'R6'!$N$72:$Q$77,4,FALSE)),IF(VLOOKUP($B403,'R6'!$M$72:$O$77,3,FALSE)="","",VLOOKUP($B403,'R6'!$M$72:$O$77,3,FALSE)))</f>
        <v>4</v>
      </c>
      <c r="J403" s="80">
        <f>IF(ISERROR(VLOOKUP($B403,'R7'!$M$72:$O$77,3,FALSE)),IF(VLOOKUP($B403,'R7'!$N$72:$Q$77,4,FALSE)="","",VLOOKUP($B403,'R7'!$N$72:$Q$77,4,FALSE)),IF(VLOOKUP($B403,'R7'!$M$72:$O$77,3,FALSE)="","",VLOOKUP($B403,'R7'!$M$72:$O$77,3,FALSE)))</f>
        <v>0</v>
      </c>
      <c r="K403" s="80">
        <f>IF(ISERROR(VLOOKUP($B403,'R8'!$M$72:$O$77,3,FALSE)),IF(VLOOKUP($B403,'R8'!$N$72:$Q$77,4,FALSE)="","",VLOOKUP($B403,'R8'!$N$72:$Q$77,4,FALSE)),IF(VLOOKUP($B403,'R8'!$M$72:$O$77,3,FALSE)="","",VLOOKUP($B403,'R8'!$M$72:$O$77,3,FALSE)))</f>
        <v>2.5</v>
      </c>
      <c r="L403" s="80">
        <f>IF(ISERROR(VLOOKUP($B403,'R9'!$M$72:$O$77,3,FALSE)),IF(VLOOKUP($B403,'R9'!$N$72:$Q$77,4,FALSE)="","",VLOOKUP($B403,'R9'!$N$72:$Q$77,4,FALSE)),IF(VLOOKUP($B403,'R9'!$M$72:$O$77,3,FALSE)="","",VLOOKUP($B403,'R9'!$M$72:$O$77,3,FALSE)))</f>
        <v>2</v>
      </c>
      <c r="M403" s="80">
        <f>IF(ISERROR(VLOOKUP($B403,'R10'!$M$72:$O$77,3,FALSE)),IF(VLOOKUP($B403,'R10'!$N$72:$Q$77,4,FALSE)="","",VLOOKUP($B403,'R10'!$N$72:$Q$77,4,FALSE)),IF(VLOOKUP($B403,'R10'!$M$72:$O$77,3,FALSE)="","",VLOOKUP($B403,'R10'!$M$72:$O$77,3,FALSE)))</f>
        <v>2</v>
      </c>
      <c r="O403" s="80">
        <f>IF(C403="","",IF(C403&gt;C396,1,IF(C403=C396,0.5,0)))</f>
        <v>1</v>
      </c>
      <c r="P403" s="80">
        <f>IF(D403="","",IF(D403&gt;D397,1,IF(D403=D397,0.5,0)))</f>
        <v>1</v>
      </c>
      <c r="Q403" s="80">
        <f>IF(E403="","",IF(E403&gt;E398,1,IF(E403=E398,0.5,0)))</f>
        <v>0.5</v>
      </c>
      <c r="R403" s="80">
        <f>IF(F403="","",IF(F403&gt;F399,1,IF(F403=F399,0.5,0)))</f>
        <v>1</v>
      </c>
      <c r="S403" s="80">
        <f>IF(G403="","",IF(G403&gt;G400,1,IF(G403=G400,0.5,0)))</f>
        <v>1</v>
      </c>
      <c r="T403" s="80">
        <f>IF(H403="","",IF(H403&gt;H401,1,IF(H403=H401,0.5,0)))</f>
        <v>0</v>
      </c>
      <c r="U403" s="80">
        <f>IF(I403="","",IF(I403&gt;I402,1,IF(I403=I402,0.5,0)))</f>
        <v>1</v>
      </c>
      <c r="V403" s="80">
        <f>IF(J403="","",IF(J403&gt;J405,1,IF(J403=J405,0.5,0)))</f>
        <v>0</v>
      </c>
      <c r="W403" s="80">
        <f>IF(K403="","",IF(K403&gt;K404,1,IF(K403=K404,0.5,0)))</f>
        <v>1</v>
      </c>
      <c r="X403" s="80">
        <f>IF(L403="","",IF(L403&gt;L394,1,IF(L403=L394,0.5,0)))</f>
        <v>0.5</v>
      </c>
      <c r="Y403" s="80">
        <f>IF(M403="","",IF(M403&gt;M395,1,IF(M403=M395,0.5,0)))</f>
        <v>0.5</v>
      </c>
    </row>
    <row r="404" spans="1:25" ht="15" customHeight="1" x14ac:dyDescent="0.3">
      <c r="A404" s="1">
        <v>11</v>
      </c>
      <c r="B404" s="83" t="s">
        <v>453</v>
      </c>
      <c r="C404" s="80">
        <f>IF(ISERROR(VLOOKUP($B404,'R11'!$M$72:$O$77,3,FALSE)),IF(VLOOKUP($B404,'R11'!$N$72:$Q$77,4,FALSE)="","",VLOOKUP($B404,'R11'!$N$72:$Q$77,4,FALSE)),IF(VLOOKUP($B404,'R11'!$M$72:$O$77,3,FALSE)="","",VLOOKUP($B404,'R11'!$M$72:$O$77,3,FALSE)))</f>
        <v>0</v>
      </c>
      <c r="D404" s="80">
        <f>IF(ISERROR(VLOOKUP($B404,'R1'!$M$72:$O$77,3,FALSE)),IF(VLOOKUP($B404,'R1'!$N$72:$Q$77,4,FALSE)="","",VLOOKUP($B404,'R1'!$N$72:$Q$77,4,FALSE)),IF(VLOOKUP($B404,'R1'!$M$72:$O$77,3,FALSE)="","",VLOOKUP($B404,'R1'!$M$72:$O$77,3,FALSE)))</f>
        <v>1.5</v>
      </c>
      <c r="E404" s="80">
        <f>IF(ISERROR(VLOOKUP($B404,'R2'!$M$72:$O$77,3,FALSE)),IF(VLOOKUP($B404,'R2'!$N$72:$Q$77,4,FALSE)="","",VLOOKUP($B404,'R2'!$N$72:$Q$77,4,FALSE)),IF(VLOOKUP($B404,'R2'!$M$72:$O$77,3,FALSE)="","",VLOOKUP($B404,'R2'!$M$72:$O$77,3,FALSE)))</f>
        <v>0</v>
      </c>
      <c r="F404" s="80">
        <f>IF(ISERROR(VLOOKUP($B404,'R3'!$M$72:$O$77,3,FALSE)),IF(VLOOKUP($B404,'R3'!$N$72:$Q$77,4,FALSE)="","",VLOOKUP($B404,'R3'!$N$72:$Q$77,4,FALSE)),IF(VLOOKUP($B404,'R3'!$M$72:$O$77,3,FALSE)="","",VLOOKUP($B404,'R3'!$M$72:$O$77,3,FALSE)))</f>
        <v>3.5</v>
      </c>
      <c r="G404" s="80">
        <f>IF(ISERROR(VLOOKUP($B404,'R4'!$M$72:$O$77,3,FALSE)),IF(VLOOKUP($B404,'R4'!$N$72:$Q$77,4,FALSE)="","",VLOOKUP($B404,'R4'!$N$72:$Q$77,4,FALSE)),IF(VLOOKUP($B404,'R4'!$M$72:$O$77,3,FALSE)="","",VLOOKUP($B404,'R4'!$M$72:$O$77,3,FALSE)))</f>
        <v>2.5</v>
      </c>
      <c r="H404" s="80">
        <f>IF(ISERROR(VLOOKUP($B404,'R5'!$M$72:$O$77,3,FALSE)),IF(VLOOKUP($B404,'R5'!$N$72:$Q$77,4,FALSE)="","",VLOOKUP($B404,'R5'!$N$72:$Q$77,4,FALSE)),IF(VLOOKUP($B404,'R5'!$M$72:$O$77,3,FALSE)="","",VLOOKUP($B404,'R5'!$M$72:$O$77,3,FALSE)))</f>
        <v>3</v>
      </c>
      <c r="I404" s="80">
        <f>IF(ISERROR(VLOOKUP($B404,'R6'!$M$72:$O$77,3,FALSE)),IF(VLOOKUP($B404,'R6'!$N$72:$Q$77,4,FALSE)="","",VLOOKUP($B404,'R6'!$N$72:$Q$77,4,FALSE)),IF(VLOOKUP($B404,'R6'!$M$72:$O$77,3,FALSE)="","",VLOOKUP($B404,'R6'!$M$72:$O$77,3,FALSE)))</f>
        <v>0</v>
      </c>
      <c r="J404" s="80">
        <f>IF(ISERROR(VLOOKUP($B404,'R7'!$M$72:$O$77,3,FALSE)),IF(VLOOKUP($B404,'R7'!$N$72:$Q$77,4,FALSE)="","",VLOOKUP($B404,'R7'!$N$72:$Q$77,4,FALSE)),IF(VLOOKUP($B404,'R7'!$M$72:$O$77,3,FALSE)="","",VLOOKUP($B404,'R7'!$M$72:$O$77,3,FALSE)))</f>
        <v>3.5</v>
      </c>
      <c r="K404" s="80">
        <f>IF(ISERROR(VLOOKUP($B404,'R8'!$M$72:$O$77,3,FALSE)),IF(VLOOKUP($B404,'R8'!$N$72:$Q$77,4,FALSE)="","",VLOOKUP($B404,'R8'!$N$72:$Q$77,4,FALSE)),IF(VLOOKUP($B404,'R8'!$M$72:$O$77,3,FALSE)="","",VLOOKUP($B404,'R8'!$M$72:$O$77,3,FALSE)))</f>
        <v>1.5</v>
      </c>
      <c r="L404" s="80">
        <f>IF(ISERROR(VLOOKUP($B404,'R9'!$M$72:$O$77,3,FALSE)),IF(VLOOKUP($B404,'R9'!$N$72:$Q$77,4,FALSE)="","",VLOOKUP($B404,'R9'!$N$72:$Q$77,4,FALSE)),IF(VLOOKUP($B404,'R9'!$M$72:$O$77,3,FALSE)="","",VLOOKUP($B404,'R9'!$M$72:$O$77,3,FALSE)))</f>
        <v>1.5</v>
      </c>
      <c r="M404" s="80">
        <f>IF(ISERROR(VLOOKUP($B404,'R10'!$M$72:$O$77,3,FALSE)),IF(VLOOKUP($B404,'R10'!$N$72:$Q$77,4,FALSE)="","",VLOOKUP($B404,'R10'!$N$72:$Q$77,4,FALSE)),IF(VLOOKUP($B404,'R10'!$M$72:$O$77,3,FALSE)="","",VLOOKUP($B404,'R10'!$M$72:$O$77,3,FALSE)))</f>
        <v>4</v>
      </c>
      <c r="O404" s="80">
        <f>IF(C404="","",IF(C404&gt;C395,1,IF(C404=C395,0.5,0)))</f>
        <v>0</v>
      </c>
      <c r="P404" s="80">
        <f>IF(D404="","",IF(D404&gt;D396,1,IF(D404=D396,0.5,0)))</f>
        <v>0</v>
      </c>
      <c r="Q404" s="80">
        <f>IF(E404="","",IF(E404&gt;E397,1,IF(E404=E397,0.5,0)))</f>
        <v>0</v>
      </c>
      <c r="R404" s="80">
        <f>IF(F404="","",IF(F404&gt;F398,1,IF(F404=F398,0.5,0)))</f>
        <v>1</v>
      </c>
      <c r="S404" s="80">
        <f>IF(G404="","",IF(G404&gt;G399,1,IF(G404=G399,0.5,0)))</f>
        <v>1</v>
      </c>
      <c r="T404" s="80">
        <f>IF(H404="","",IF(H404&gt;H400,1,IF(H404=H400,0.5,0)))</f>
        <v>1</v>
      </c>
      <c r="U404" s="80">
        <f>IF(I404="","",IF(I404&gt;I401,1,IF(I404=I401,0.5,0)))</f>
        <v>0</v>
      </c>
      <c r="V404" s="80">
        <f>IF(J404="","",IF(J404&gt;J402,1,IF(J404=J402,0.5,0)))</f>
        <v>1</v>
      </c>
      <c r="W404" s="80">
        <f>IF(K404="","",IF(K404&gt;K403,1,IF(K404=K403,0.5,0)))</f>
        <v>0</v>
      </c>
      <c r="X404" s="80">
        <f>IF(L404="","",IF(L404&gt;L405,1,IF(L404=L405,0.5,0)))</f>
        <v>0</v>
      </c>
      <c r="Y404" s="80">
        <f>IF(M404="","",IF(M404&gt;M394,1,IF(M404=M394,0.5,0)))</f>
        <v>1</v>
      </c>
    </row>
    <row r="405" spans="1:25" ht="15" customHeight="1" x14ac:dyDescent="0.3">
      <c r="A405" s="1">
        <v>12</v>
      </c>
      <c r="B405" s="83" t="s">
        <v>454</v>
      </c>
      <c r="C405" s="80">
        <f>IF(ISERROR(VLOOKUP($B405,'R11'!$M$72:$O$77,3,FALSE)),IF(VLOOKUP($B405,'R11'!$N$72:$Q$77,4,FALSE)="","",VLOOKUP($B405,'R11'!$N$72:$Q$77,4,FALSE)),IF(VLOOKUP($B405,'R11'!$M$72:$O$77,3,FALSE)="","",VLOOKUP($B405,'R11'!$M$72:$O$77,3,FALSE)))</f>
        <v>4</v>
      </c>
      <c r="D405" s="80">
        <f>IF(ISERROR(VLOOKUP($B405,'R1'!$M$72:$O$77,3,FALSE)),IF(VLOOKUP($B405,'R1'!$N$72:$Q$77,4,FALSE)="","",VLOOKUP($B405,'R1'!$N$72:$Q$77,4,FALSE)),IF(VLOOKUP($B405,'R1'!$M$72:$O$77,3,FALSE)="","",VLOOKUP($B405,'R1'!$M$72:$O$77,3,FALSE)))</f>
        <v>3.5</v>
      </c>
      <c r="E405" s="80">
        <f>IF(ISERROR(VLOOKUP($B405,'R2'!$M$72:$O$77,3,FALSE)),IF(VLOOKUP($B405,'R2'!$N$72:$Q$77,4,FALSE)="","",VLOOKUP($B405,'R2'!$N$72:$Q$77,4,FALSE)),IF(VLOOKUP($B405,'R2'!$M$72:$O$77,3,FALSE)="","",VLOOKUP($B405,'R2'!$M$72:$O$77,3,FALSE)))</f>
        <v>1</v>
      </c>
      <c r="F405" s="80">
        <f>IF(ISERROR(VLOOKUP($B405,'R3'!$M$72:$O$77,3,FALSE)),IF(VLOOKUP($B405,'R3'!$N$72:$Q$77,4,FALSE)="","",VLOOKUP($B405,'R3'!$N$72:$Q$77,4,FALSE)),IF(VLOOKUP($B405,'R3'!$M$72:$O$77,3,FALSE)="","",VLOOKUP($B405,'R3'!$M$72:$O$77,3,FALSE)))</f>
        <v>0.5</v>
      </c>
      <c r="G405" s="80">
        <f>IF(ISERROR(VLOOKUP($B405,'R4'!$M$72:$O$77,3,FALSE)),IF(VLOOKUP($B405,'R4'!$N$72:$Q$77,4,FALSE)="","",VLOOKUP($B405,'R4'!$N$72:$Q$77,4,FALSE)),IF(VLOOKUP($B405,'R4'!$M$72:$O$77,3,FALSE)="","",VLOOKUP($B405,'R4'!$M$72:$O$77,3,FALSE)))</f>
        <v>0.5</v>
      </c>
      <c r="H405" s="80">
        <f>IF(ISERROR(VLOOKUP($B405,'R5'!$M$72:$O$77,3,FALSE)),IF(VLOOKUP($B405,'R5'!$N$72:$Q$77,4,FALSE)="","",VLOOKUP($B405,'R5'!$N$72:$Q$77,4,FALSE)),IF(VLOOKUP($B405,'R5'!$M$72:$O$77,3,FALSE)="","",VLOOKUP($B405,'R5'!$M$72:$O$77,3,FALSE)))</f>
        <v>2.5</v>
      </c>
      <c r="I405" s="80">
        <f>IF(ISERROR(VLOOKUP($B405,'R6'!$M$72:$O$77,3,FALSE)),IF(VLOOKUP($B405,'R6'!$N$72:$Q$77,4,FALSE)="","",VLOOKUP($B405,'R6'!$N$72:$Q$77,4,FALSE)),IF(VLOOKUP($B405,'R6'!$M$72:$O$77,3,FALSE)="","",VLOOKUP($B405,'R6'!$M$72:$O$77,3,FALSE)))</f>
        <v>3.5</v>
      </c>
      <c r="J405" s="80">
        <f>IF(ISERROR(VLOOKUP($B405,'R7'!$M$72:$O$77,3,FALSE)),IF(VLOOKUP($B405,'R7'!$N$72:$Q$77,4,FALSE)="","",VLOOKUP($B405,'R7'!$N$72:$Q$77,4,FALSE)),IF(VLOOKUP($B405,'R7'!$M$72:$O$77,3,FALSE)="","",VLOOKUP($B405,'R7'!$M$72:$O$77,3,FALSE)))</f>
        <v>4</v>
      </c>
      <c r="K405" s="80">
        <f>IF(ISERROR(VLOOKUP($B405,'R8'!$M$72:$O$77,3,FALSE)),IF(VLOOKUP($B405,'R8'!$N$72:$Q$77,4,FALSE)="","",VLOOKUP($B405,'R8'!$N$72:$Q$77,4,FALSE)),IF(VLOOKUP($B405,'R8'!$M$72:$O$77,3,FALSE)="","",VLOOKUP($B405,'R8'!$M$72:$O$77,3,FALSE)))</f>
        <v>0.5</v>
      </c>
      <c r="L405" s="80">
        <f>IF(ISERROR(VLOOKUP($B405,'R9'!$M$72:$O$77,3,FALSE)),IF(VLOOKUP($B405,'R9'!$N$72:$Q$77,4,FALSE)="","",VLOOKUP($B405,'R9'!$N$72:$Q$77,4,FALSE)),IF(VLOOKUP($B405,'R9'!$M$72:$O$77,3,FALSE)="","",VLOOKUP($B405,'R9'!$M$72:$O$77,3,FALSE)))</f>
        <v>2.5</v>
      </c>
      <c r="M405" s="80">
        <f>IF(ISERROR(VLOOKUP($B405,'R10'!$M$72:$O$77,3,FALSE)),IF(VLOOKUP($B405,'R10'!$N$72:$Q$77,4,FALSE)="","",VLOOKUP($B405,'R10'!$N$72:$Q$77,4,FALSE)),IF(VLOOKUP($B405,'R10'!$M$72:$O$77,3,FALSE)="","",VLOOKUP($B405,'R10'!$M$72:$O$77,3,FALSE)))</f>
        <v>0</v>
      </c>
      <c r="O405" s="80">
        <f>IF(C405="","",IF(C405&gt;C394,1,IF(C405=C394,0.5,0)))</f>
        <v>1</v>
      </c>
      <c r="P405" s="80">
        <f>IF(D405="","",IF(D405&gt;D400,1,IF(D405=D400,0.5,0)))</f>
        <v>1</v>
      </c>
      <c r="Q405" s="80">
        <f>IF(E405="","",IF(E405&gt;E395,1,IF(E405=E395,0.5,0)))</f>
        <v>0</v>
      </c>
      <c r="R405" s="80">
        <f>IF(F405="","",IF(F405&gt;F401,1,IF(F405=F401,0.5,0)))</f>
        <v>0</v>
      </c>
      <c r="S405" s="80">
        <f>IF(G405="","",IF(G405&gt;G396,1,IF(G405=G396,0.5,0)))</f>
        <v>0</v>
      </c>
      <c r="T405" s="80">
        <f>IF(H405="","",IF(H405&gt;H402,1,IF(H405=H402,0.5,0)))</f>
        <v>1</v>
      </c>
      <c r="U405" s="80">
        <f>IF(I405="","",IF(I405&gt;I397,1,IF(I405=I397,0.5,0)))</f>
        <v>1</v>
      </c>
      <c r="V405" s="80">
        <f>IF(J405="","",IF(J405&gt;J403,1,IF(J405=J403,0.5,0)))</f>
        <v>1</v>
      </c>
      <c r="W405" s="80">
        <f>IF(K405="","",IF(K405&gt;K398,1,IF(K405=K398,0.5,0)))</f>
        <v>0</v>
      </c>
      <c r="X405" s="80">
        <f>IF(L405="","",IF(L405&gt;L404,1,IF(L405=L404,0.5,0)))</f>
        <v>1</v>
      </c>
      <c r="Y405" s="80">
        <f>IF(M405="","",IF(M405&gt;M399,1,IF(M405=M399,0.5,0)))</f>
        <v>0</v>
      </c>
    </row>
    <row r="406" spans="1:25" ht="15" customHeight="1" x14ac:dyDescent="0.3">
      <c r="A406" s="1"/>
      <c r="B406" s="88"/>
    </row>
    <row r="407" spans="1:25" ht="15" customHeight="1" x14ac:dyDescent="0.3">
      <c r="A407" s="1"/>
      <c r="B407" s="87" t="s">
        <v>27</v>
      </c>
    </row>
    <row r="408" spans="1:25" ht="15" customHeight="1" x14ac:dyDescent="0.3">
      <c r="A408" s="1"/>
      <c r="B408" s="87"/>
    </row>
    <row r="409" spans="1:25" ht="15" customHeight="1" x14ac:dyDescent="0.3">
      <c r="A409" s="1">
        <v>1</v>
      </c>
      <c r="C409" s="80">
        <f>IF(ISERROR(VLOOKUP($B409,'R11'!$A$80:$C$85,3,FALSE)),IF(VLOOKUP($B409,'R11'!$B$80:$E$85,4,FALSE)="","",VLOOKUP($B409,'R11'!$B$80:$E$85,4,FALSE)),IF(VLOOKUP($B409,'R11'!$A$80:$C$85,3,FALSE)="","",VLOOKUP($B409,'R11'!$A$80:$C$85,3,FALSE)))</f>
        <v>0</v>
      </c>
      <c r="D409" s="80">
        <f>IF(ISERROR(VLOOKUP($B409,'R1'!$A$80:$C$85,3,FALSE)),IF(VLOOKUP($B409,'R1'!$B$80:$E$85,4,FALSE)="","",VLOOKUP($B409,'R1'!$B$80:$E$85,4,FALSE)),IF(VLOOKUP($B409,'R1'!$A$80:$C$85,3,FALSE)="","",VLOOKUP($B409,'R1'!$A$80:$C$85,3,FALSE)))</f>
        <v>0</v>
      </c>
      <c r="E409" s="80">
        <f>IF(ISERROR(VLOOKUP($B409,'R2'!$A$80:$C$85,3,FALSE)),IF(VLOOKUP($B409,'R2'!$B$80:$E$85,4,FALSE)="","",VLOOKUP($B409,'R2'!$B$80:$E$85,4,FALSE)),IF(VLOOKUP($B409,'R2'!$A$80:$C$85,3,FALSE)="","",VLOOKUP($B409,'R2'!$A$80:$C$85,3,FALSE)))</f>
        <v>0</v>
      </c>
      <c r="F409" s="80" t="str">
        <f>IF(ISERROR(VLOOKUP($B409,'R3'!$A$80:$C$85,3,FALSE)),IF(VLOOKUP($B409,'R3'!$B$80:$E$85,4,FALSE)="","",VLOOKUP($B409,'R3'!$B$80:$E$85,4,FALSE)),IF(VLOOKUP($B409,'R3'!$A$80:$C$85,3,FALSE)="","",VLOOKUP($B409,'R3'!$A$80:$C$85,3,FALSE)))</f>
        <v/>
      </c>
      <c r="G409" s="80" t="str">
        <f>IF(ISERROR(VLOOKUP($B409,'R4'!$A$80:$C$85,3,FALSE)),IF(VLOOKUP($B409,'R4'!$B$80:$E$85,4,FALSE)="","",VLOOKUP($B409,'R4'!$B$80:$E$85,4,FALSE)),IF(VLOOKUP($B409,'R4'!$A$80:$C$85,3,FALSE)="","",VLOOKUP($B409,'R4'!$A$80:$C$85,3,FALSE)))</f>
        <v/>
      </c>
      <c r="H409" s="80" t="str">
        <f>IF(ISERROR(VLOOKUP($B409,'R5'!$A$80:$C$85,3,FALSE)),IF(VLOOKUP($B409,'R5'!$B$80:$E$85,4,FALSE)="","",VLOOKUP($B409,'R5'!$B$80:$E$85,4,FALSE)),IF(VLOOKUP($B409,'R5'!$A$80:$C$85,3,FALSE)="","",VLOOKUP($B409,'R5'!$A$80:$C$85,3,FALSE)))</f>
        <v/>
      </c>
      <c r="I409" s="80" t="str">
        <f>IF(ISERROR(VLOOKUP($B409,'R6'!$A$80:$C$85,3,FALSE)),IF(VLOOKUP($B409,'R6'!$B$80:$E$85,4,FALSE)="","",VLOOKUP($B409,'R6'!$B$80:$E$85,4,FALSE)),IF(VLOOKUP($B409,'R6'!$A$80:$C$85,3,FALSE)="","",VLOOKUP($B409,'R6'!$A$80:$C$85,3,FALSE)))</f>
        <v/>
      </c>
      <c r="J409" s="80">
        <f>IF(ISERROR(VLOOKUP($B409,'R7'!$A$80:$C$85,3,FALSE)),IF(VLOOKUP($B409,'R7'!$B$80:$E$85,4,FALSE)="","",VLOOKUP($B409,'R7'!$B$80:$E$85,4,FALSE)),IF(VLOOKUP($B409,'R7'!$A$80:$C$85,3,FALSE)="","",VLOOKUP($B409,'R7'!$A$80:$C$85,3,FALSE)))</f>
        <v>0</v>
      </c>
      <c r="K409" s="80" t="str">
        <f>IF(ISERROR(VLOOKUP($B409,'R8'!$A$80:$C$85,3,FALSE)),IF(VLOOKUP($B409,'R8'!$B$80:$E$85,4,FALSE)="","",VLOOKUP($B409,'R8'!$B$80:$E$85,4,FALSE)),IF(VLOOKUP($B409,'R8'!$A$80:$C$85,3,FALSE)="","",VLOOKUP($B409,'R8'!$A$80:$C$85,3,FALSE)))</f>
        <v/>
      </c>
      <c r="L409" s="80" t="str">
        <f>IF(ISERROR(VLOOKUP($B409,'R9'!$A$80:$C$85,3,FALSE)),IF(VLOOKUP($B409,'R9'!$B$80:$E$85,4,FALSE)="","",VLOOKUP($B409,'R9'!$B$80:$E$85,4,FALSE)),IF(VLOOKUP($B409,'R9'!$A$80:$C$85,3,FALSE)="","",VLOOKUP($B409,'R9'!$A$80:$C$85,3,FALSE)))</f>
        <v/>
      </c>
      <c r="M409" s="80" t="str">
        <f>IF(ISERROR(VLOOKUP($B409,'R10'!$A$80:$C$85,3,FALSE)),IF(VLOOKUP($B409,'R10'!$B$80:$E$85,4,FALSE)="","",VLOOKUP($B409,'R10'!$B$80:$E$85,4,FALSE)),IF(VLOOKUP($B409,'R10'!$A$80:$C$85,3,FALSE)="","",VLOOKUP($B409,'R10'!$A$80:$C$85,3,FALSE)))</f>
        <v/>
      </c>
      <c r="O409" s="80">
        <f>IF(C409="","",IF(C409&gt;C420,1,IF(C409=C420,0.5,0)))</f>
        <v>0.5</v>
      </c>
      <c r="P409" s="80">
        <f>IF(D409="","",IF(D409&gt;D410,1,IF(D409=D410,0.5,0)))</f>
        <v>0.5</v>
      </c>
      <c r="Q409" s="80">
        <f>IF(E409="","",IF(E409&gt;E411,1,IF(E409=E411,0.5,0)))</f>
        <v>0.5</v>
      </c>
      <c r="R409" s="80" t="str">
        <f>IF(F409="","",IF(F409&gt;F412,1,IF(F409=F412,0.5,0)))</f>
        <v/>
      </c>
      <c r="S409" s="80" t="str">
        <f>IF(G409="","",IF(G409&gt;G413,1,IF(G409=G413,0.5,0)))</f>
        <v/>
      </c>
      <c r="T409" s="80" t="str">
        <f>IF(H409="","",IF(H409&gt;H414,1,IF(H409=H414,0.5,0)))</f>
        <v/>
      </c>
      <c r="U409" s="80" t="str">
        <f>IF(I409="","",IF(I409&gt;I415,1,IF(I409=I415,0.5,0)))</f>
        <v/>
      </c>
      <c r="V409" s="80">
        <f>IF(J409="","",IF(J409&gt;J416,1,IF(J409=J416,0.5,0)))</f>
        <v>0.5</v>
      </c>
      <c r="W409" s="80" t="str">
        <f>IF(K409="","",IF(K409&gt;K417,1,IF(K409=K417,0.5,0)))</f>
        <v/>
      </c>
      <c r="X409" s="80" t="str">
        <f>IF(L409="","",IF(L409&gt;L418,1,IF(L409=L418,0.5,0)))</f>
        <v/>
      </c>
      <c r="Y409" s="80" t="str">
        <f>IF(M409="","",IF(M409&gt;M419,1,IF(M409=M419,0.5,0)))</f>
        <v/>
      </c>
    </row>
    <row r="410" spans="1:25" ht="15" customHeight="1" x14ac:dyDescent="0.3">
      <c r="A410" s="1">
        <v>2</v>
      </c>
      <c r="C410" s="80">
        <f>IF(ISERROR(VLOOKUP($B410,'R11'!$A$80:$C$85,3,FALSE)),IF(VLOOKUP($B410,'R11'!$B$80:$E$85,4,FALSE)="","",VLOOKUP($B410,'R11'!$B$80:$E$85,4,FALSE)),IF(VLOOKUP($B410,'R11'!$A$80:$C$85,3,FALSE)="","",VLOOKUP($B410,'R11'!$A$80:$C$85,3,FALSE)))</f>
        <v>0</v>
      </c>
      <c r="D410" s="80">
        <f>IF(ISERROR(VLOOKUP($B410,'R1'!$A$80:$C$85,3,FALSE)),IF(VLOOKUP($B410,'R1'!$B$80:$E$85,4,FALSE)="","",VLOOKUP($B410,'R1'!$B$80:$E$85,4,FALSE)),IF(VLOOKUP($B410,'R1'!$A$80:$C$85,3,FALSE)="","",VLOOKUP($B410,'R1'!$A$80:$C$85,3,FALSE)))</f>
        <v>0</v>
      </c>
      <c r="E410" s="80">
        <f>IF(ISERROR(VLOOKUP($B410,'R2'!$A$80:$C$85,3,FALSE)),IF(VLOOKUP($B410,'R2'!$B$80:$E$85,4,FALSE)="","",VLOOKUP($B410,'R2'!$B$80:$E$85,4,FALSE)),IF(VLOOKUP($B410,'R2'!$A$80:$C$85,3,FALSE)="","",VLOOKUP($B410,'R2'!$A$80:$C$85,3,FALSE)))</f>
        <v>0</v>
      </c>
      <c r="F410" s="80" t="str">
        <f>IF(ISERROR(VLOOKUP($B410,'R3'!$A$80:$C$85,3,FALSE)),IF(VLOOKUP($B410,'R3'!$B$80:$E$85,4,FALSE)="","",VLOOKUP($B410,'R3'!$B$80:$E$85,4,FALSE)),IF(VLOOKUP($B410,'R3'!$A$80:$C$85,3,FALSE)="","",VLOOKUP($B410,'R3'!$A$80:$C$85,3,FALSE)))</f>
        <v/>
      </c>
      <c r="G410" s="80" t="str">
        <f>IF(ISERROR(VLOOKUP($B410,'R4'!$A$80:$C$85,3,FALSE)),IF(VLOOKUP($B410,'R4'!$B$80:$E$85,4,FALSE)="","",VLOOKUP($B410,'R4'!$B$80:$E$85,4,FALSE)),IF(VLOOKUP($B410,'R4'!$A$80:$C$85,3,FALSE)="","",VLOOKUP($B410,'R4'!$A$80:$C$85,3,FALSE)))</f>
        <v/>
      </c>
      <c r="H410" s="80" t="str">
        <f>IF(ISERROR(VLOOKUP($B410,'R5'!$A$80:$C$85,3,FALSE)),IF(VLOOKUP($B410,'R5'!$B$80:$E$85,4,FALSE)="","",VLOOKUP($B410,'R5'!$B$80:$E$85,4,FALSE)),IF(VLOOKUP($B410,'R5'!$A$80:$C$85,3,FALSE)="","",VLOOKUP($B410,'R5'!$A$80:$C$85,3,FALSE)))</f>
        <v/>
      </c>
      <c r="I410" s="80" t="str">
        <f>IF(ISERROR(VLOOKUP($B410,'R6'!$A$80:$C$85,3,FALSE)),IF(VLOOKUP($B410,'R6'!$B$80:$E$85,4,FALSE)="","",VLOOKUP($B410,'R6'!$B$80:$E$85,4,FALSE)),IF(VLOOKUP($B410,'R6'!$A$80:$C$85,3,FALSE)="","",VLOOKUP($B410,'R6'!$A$80:$C$85,3,FALSE)))</f>
        <v/>
      </c>
      <c r="J410" s="80">
        <f>IF(ISERROR(VLOOKUP($B410,'R7'!$A$80:$C$85,3,FALSE)),IF(VLOOKUP($B410,'R7'!$B$80:$E$85,4,FALSE)="","",VLOOKUP($B410,'R7'!$B$80:$E$85,4,FALSE)),IF(VLOOKUP($B410,'R7'!$A$80:$C$85,3,FALSE)="","",VLOOKUP($B410,'R7'!$A$80:$C$85,3,FALSE)))</f>
        <v>0</v>
      </c>
      <c r="K410" s="80" t="str">
        <f>IF(ISERROR(VLOOKUP($B410,'R8'!$A$80:$C$85,3,FALSE)),IF(VLOOKUP($B410,'R8'!$B$80:$E$85,4,FALSE)="","",VLOOKUP($B410,'R8'!$B$80:$E$85,4,FALSE)),IF(VLOOKUP($B410,'R8'!$A$80:$C$85,3,FALSE)="","",VLOOKUP($B410,'R8'!$A$80:$C$85,3,FALSE)))</f>
        <v/>
      </c>
      <c r="L410" s="80" t="str">
        <f>IF(ISERROR(VLOOKUP($B410,'R9'!$A$80:$C$85,3,FALSE)),IF(VLOOKUP($B410,'R9'!$B$80:$E$85,4,FALSE)="","",VLOOKUP($B410,'R9'!$B$80:$E$85,4,FALSE)),IF(VLOOKUP($B410,'R9'!$A$80:$C$85,3,FALSE)="","",VLOOKUP($B410,'R9'!$A$80:$C$85,3,FALSE)))</f>
        <v/>
      </c>
      <c r="M410" s="80" t="str">
        <f>IF(ISERROR(VLOOKUP($B410,'R10'!$A$80:$C$85,3,FALSE)),IF(VLOOKUP($B410,'R10'!$B$80:$E$85,4,FALSE)="","",VLOOKUP($B410,'R10'!$B$80:$E$85,4,FALSE)),IF(VLOOKUP($B410,'R10'!$A$80:$C$85,3,FALSE)="","",VLOOKUP($B410,'R10'!$A$80:$C$85,3,FALSE)))</f>
        <v/>
      </c>
      <c r="O410" s="80">
        <f>IF(C410="","",IF(C410&gt;C419,1,IF(C410=C419,0.5,0)))</f>
        <v>0.5</v>
      </c>
      <c r="P410" s="80">
        <f>IF(D410="","",IF(D410&gt;D409,1,IF(D410=D409,0.5,0)))</f>
        <v>0.5</v>
      </c>
      <c r="Q410" s="80">
        <f>IF(E410="","",IF(E410&gt;E420,1,IF(E410=E420,0.5,0)))</f>
        <v>0.5</v>
      </c>
      <c r="R410" s="80" t="str">
        <f>IF(F410="","",IF(F410&gt;F411,1,IF(F410=F411,0.5,0)))</f>
        <v/>
      </c>
      <c r="S410" s="80" t="str">
        <f>IF(G410="","",IF(G410&gt;G412,1,IF(G410=G412,0.5,0)))</f>
        <v/>
      </c>
      <c r="T410" s="80" t="str">
        <f>IF(H410="","",IF(H410&gt;H413,1,IF(H410=H413,0.5,0)))</f>
        <v/>
      </c>
      <c r="U410" s="80" t="str">
        <f>IF(I410="","",IF(I410&gt;I414,1,IF(I410=I414,0.5,0)))</f>
        <v/>
      </c>
      <c r="V410" s="80">
        <f>IF(J410="","",IF(J410&gt;J415,1,IF(J410=J415,0.5,0)))</f>
        <v>0.5</v>
      </c>
      <c r="W410" s="80" t="str">
        <f>IF(K410="","",IF(K410&gt;K416,1,IF(K410=K416,0.5,0)))</f>
        <v/>
      </c>
      <c r="X410" s="80" t="str">
        <f>IF(L410="","",IF(L410&gt;L417,1,IF(L410=L417,0.5,0)))</f>
        <v/>
      </c>
      <c r="Y410" s="80" t="str">
        <f>IF(M410="","",IF(M410&gt;M418,1,IF(M410=M418,0.5,0)))</f>
        <v/>
      </c>
    </row>
    <row r="411" spans="1:25" ht="15" customHeight="1" x14ac:dyDescent="0.3">
      <c r="A411" s="1">
        <v>3</v>
      </c>
      <c r="C411" s="80">
        <f>IF(ISERROR(VLOOKUP($B411,'R11'!$A$80:$C$85,3,FALSE)),IF(VLOOKUP($B411,'R11'!$B$80:$E$85,4,FALSE)="","",VLOOKUP($B411,'R11'!$B$80:$E$85,4,FALSE)),IF(VLOOKUP($B411,'R11'!$A$80:$C$85,3,FALSE)="","",VLOOKUP($B411,'R11'!$A$80:$C$85,3,FALSE)))</f>
        <v>0</v>
      </c>
      <c r="D411" s="80">
        <f>IF(ISERROR(VLOOKUP($B411,'R1'!$A$80:$C$85,3,FALSE)),IF(VLOOKUP($B411,'R1'!$B$80:$E$85,4,FALSE)="","",VLOOKUP($B411,'R1'!$B$80:$E$85,4,FALSE)),IF(VLOOKUP($B411,'R1'!$A$80:$C$85,3,FALSE)="","",VLOOKUP($B411,'R1'!$A$80:$C$85,3,FALSE)))</f>
        <v>0</v>
      </c>
      <c r="E411" s="80">
        <f>IF(ISERROR(VLOOKUP($B411,'R2'!$A$80:$C$85,3,FALSE)),IF(VLOOKUP($B411,'R2'!$B$80:$E$85,4,FALSE)="","",VLOOKUP($B411,'R2'!$B$80:$E$85,4,FALSE)),IF(VLOOKUP($B411,'R2'!$A$80:$C$85,3,FALSE)="","",VLOOKUP($B411,'R2'!$A$80:$C$85,3,FALSE)))</f>
        <v>0</v>
      </c>
      <c r="F411" s="80" t="str">
        <f>IF(ISERROR(VLOOKUP($B411,'R3'!$A$80:$C$85,3,FALSE)),IF(VLOOKUP($B411,'R3'!$B$80:$E$85,4,FALSE)="","",VLOOKUP($B411,'R3'!$B$80:$E$85,4,FALSE)),IF(VLOOKUP($B411,'R3'!$A$80:$C$85,3,FALSE)="","",VLOOKUP($B411,'R3'!$A$80:$C$85,3,FALSE)))</f>
        <v/>
      </c>
      <c r="G411" s="80" t="str">
        <f>IF(ISERROR(VLOOKUP($B411,'R4'!$A$80:$C$85,3,FALSE)),IF(VLOOKUP($B411,'R4'!$B$80:$E$85,4,FALSE)="","",VLOOKUP($B411,'R4'!$B$80:$E$85,4,FALSE)),IF(VLOOKUP($B411,'R4'!$A$80:$C$85,3,FALSE)="","",VLOOKUP($B411,'R4'!$A$80:$C$85,3,FALSE)))</f>
        <v/>
      </c>
      <c r="H411" s="80" t="str">
        <f>IF(ISERROR(VLOOKUP($B411,'R5'!$A$80:$C$85,3,FALSE)),IF(VLOOKUP($B411,'R5'!$B$80:$E$85,4,FALSE)="","",VLOOKUP($B411,'R5'!$B$80:$E$85,4,FALSE)),IF(VLOOKUP($B411,'R5'!$A$80:$C$85,3,FALSE)="","",VLOOKUP($B411,'R5'!$A$80:$C$85,3,FALSE)))</f>
        <v/>
      </c>
      <c r="I411" s="80" t="str">
        <f>IF(ISERROR(VLOOKUP($B411,'R6'!$A$80:$C$85,3,FALSE)),IF(VLOOKUP($B411,'R6'!$B$80:$E$85,4,FALSE)="","",VLOOKUP($B411,'R6'!$B$80:$E$85,4,FALSE)),IF(VLOOKUP($B411,'R6'!$A$80:$C$85,3,FALSE)="","",VLOOKUP($B411,'R6'!$A$80:$C$85,3,FALSE)))</f>
        <v/>
      </c>
      <c r="J411" s="80">
        <f>IF(ISERROR(VLOOKUP($B411,'R7'!$A$80:$C$85,3,FALSE)),IF(VLOOKUP($B411,'R7'!$B$80:$E$85,4,FALSE)="","",VLOOKUP($B411,'R7'!$B$80:$E$85,4,FALSE)),IF(VLOOKUP($B411,'R7'!$A$80:$C$85,3,FALSE)="","",VLOOKUP($B411,'R7'!$A$80:$C$85,3,FALSE)))</f>
        <v>0</v>
      </c>
      <c r="K411" s="80" t="str">
        <f>IF(ISERROR(VLOOKUP($B411,'R8'!$A$80:$C$85,3,FALSE)),IF(VLOOKUP($B411,'R8'!$B$80:$E$85,4,FALSE)="","",VLOOKUP($B411,'R8'!$B$80:$E$85,4,FALSE)),IF(VLOOKUP($B411,'R8'!$A$80:$C$85,3,FALSE)="","",VLOOKUP($B411,'R8'!$A$80:$C$85,3,FALSE)))</f>
        <v/>
      </c>
      <c r="L411" s="80" t="str">
        <f>IF(ISERROR(VLOOKUP($B411,'R9'!$A$80:$C$85,3,FALSE)),IF(VLOOKUP($B411,'R9'!$B$80:$E$85,4,FALSE)="","",VLOOKUP($B411,'R9'!$B$80:$E$85,4,FALSE)),IF(VLOOKUP($B411,'R9'!$A$80:$C$85,3,FALSE)="","",VLOOKUP($B411,'R9'!$A$80:$C$85,3,FALSE)))</f>
        <v/>
      </c>
      <c r="M411" s="80" t="str">
        <f>IF(ISERROR(VLOOKUP($B411,'R10'!$A$80:$C$85,3,FALSE)),IF(VLOOKUP($B411,'R10'!$B$80:$E$85,4,FALSE)="","",VLOOKUP($B411,'R10'!$B$80:$E$85,4,FALSE)),IF(VLOOKUP($B411,'R10'!$A$80:$C$85,3,FALSE)="","",VLOOKUP($B411,'R10'!$A$80:$C$85,3,FALSE)))</f>
        <v/>
      </c>
      <c r="O411" s="80">
        <f>IF(C411="","",IF(C411&gt;C418,1,IF(C411=C418,0.5,0)))</f>
        <v>0.5</v>
      </c>
      <c r="P411" s="80">
        <f>IF(D411="","",IF(D411&gt;D419,1,IF(D411=D419,0.5,0)))</f>
        <v>0.5</v>
      </c>
      <c r="Q411" s="80">
        <f>IF(E411="","",IF(E411&gt;E409,1,IF(E411=E409,0.5,0)))</f>
        <v>0.5</v>
      </c>
      <c r="R411" s="80" t="str">
        <f>IF(F411="","",IF(F411&gt;F410,1,IF(F411=F410,0.5,0)))</f>
        <v/>
      </c>
      <c r="S411" s="80" t="str">
        <f>IF(G411="","",IF(G411&gt;G420,1,IF(G411=G420,0.5,0)))</f>
        <v/>
      </c>
      <c r="T411" s="80" t="str">
        <f>IF(H411="","",IF(H411&gt;H412,1,IF(H411=H412,0.5,0)))</f>
        <v/>
      </c>
      <c r="U411" s="80" t="str">
        <f>IF(I411="","",IF(I411&gt;I413,1,IF(I411=I413,0.5,0)))</f>
        <v/>
      </c>
      <c r="V411" s="80">
        <f>IF(J411="","",IF(J411&gt;J414,1,IF(J411=J414,0.5,0)))</f>
        <v>0.5</v>
      </c>
      <c r="W411" s="80" t="str">
        <f>IF(K411="","",IF(K411&gt;K415,1,IF(K411=K415,0.5,0)))</f>
        <v/>
      </c>
      <c r="X411" s="80" t="str">
        <f>IF(L411="","",IF(L411&gt;L416,1,IF(L411=L416,0.5,0)))</f>
        <v/>
      </c>
      <c r="Y411" s="80" t="str">
        <f>IF(M411="","",IF(M411&gt;M417,1,IF(M411=M417,0.5,0)))</f>
        <v/>
      </c>
    </row>
    <row r="412" spans="1:25" ht="15" customHeight="1" x14ac:dyDescent="0.3">
      <c r="A412" s="1">
        <v>4</v>
      </c>
      <c r="C412" s="80">
        <f>IF(ISERROR(VLOOKUP($B412,'R11'!$A$80:$C$85,3,FALSE)),IF(VLOOKUP($B412,'R11'!$B$80:$E$85,4,FALSE)="","",VLOOKUP($B412,'R11'!$B$80:$E$85,4,FALSE)),IF(VLOOKUP($B412,'R11'!$A$80:$C$85,3,FALSE)="","",VLOOKUP($B412,'R11'!$A$80:$C$85,3,FALSE)))</f>
        <v>0</v>
      </c>
      <c r="D412" s="80">
        <f>IF(ISERROR(VLOOKUP($B412,'R1'!$A$80:$C$85,3,FALSE)),IF(VLOOKUP($B412,'R1'!$B$80:$E$85,4,FALSE)="","",VLOOKUP($B412,'R1'!$B$80:$E$85,4,FALSE)),IF(VLOOKUP($B412,'R1'!$A$80:$C$85,3,FALSE)="","",VLOOKUP($B412,'R1'!$A$80:$C$85,3,FALSE)))</f>
        <v>0</v>
      </c>
      <c r="E412" s="80">
        <f>IF(ISERROR(VLOOKUP($B412,'R2'!$A$80:$C$85,3,FALSE)),IF(VLOOKUP($B412,'R2'!$B$80:$E$85,4,FALSE)="","",VLOOKUP($B412,'R2'!$B$80:$E$85,4,FALSE)),IF(VLOOKUP($B412,'R2'!$A$80:$C$85,3,FALSE)="","",VLOOKUP($B412,'R2'!$A$80:$C$85,3,FALSE)))</f>
        <v>0</v>
      </c>
      <c r="F412" s="80" t="str">
        <f>IF(ISERROR(VLOOKUP($B412,'R3'!$A$80:$C$85,3,FALSE)),IF(VLOOKUP($B412,'R3'!$B$80:$E$85,4,FALSE)="","",VLOOKUP($B412,'R3'!$B$80:$E$85,4,FALSE)),IF(VLOOKUP($B412,'R3'!$A$80:$C$85,3,FALSE)="","",VLOOKUP($B412,'R3'!$A$80:$C$85,3,FALSE)))</f>
        <v/>
      </c>
      <c r="G412" s="80" t="str">
        <f>IF(ISERROR(VLOOKUP($B412,'R4'!$A$80:$C$85,3,FALSE)),IF(VLOOKUP($B412,'R4'!$B$80:$E$85,4,FALSE)="","",VLOOKUP($B412,'R4'!$B$80:$E$85,4,FALSE)),IF(VLOOKUP($B412,'R4'!$A$80:$C$85,3,FALSE)="","",VLOOKUP($B412,'R4'!$A$80:$C$85,3,FALSE)))</f>
        <v/>
      </c>
      <c r="H412" s="80" t="str">
        <f>IF(ISERROR(VLOOKUP($B412,'R5'!$A$80:$C$85,3,FALSE)),IF(VLOOKUP($B412,'R5'!$B$80:$E$85,4,FALSE)="","",VLOOKUP($B412,'R5'!$B$80:$E$85,4,FALSE)),IF(VLOOKUP($B412,'R5'!$A$80:$C$85,3,FALSE)="","",VLOOKUP($B412,'R5'!$A$80:$C$85,3,FALSE)))</f>
        <v/>
      </c>
      <c r="I412" s="80" t="str">
        <f>IF(ISERROR(VLOOKUP($B412,'R6'!$A$80:$C$85,3,FALSE)),IF(VLOOKUP($B412,'R6'!$B$80:$E$85,4,FALSE)="","",VLOOKUP($B412,'R6'!$B$80:$E$85,4,FALSE)),IF(VLOOKUP($B412,'R6'!$A$80:$C$85,3,FALSE)="","",VLOOKUP($B412,'R6'!$A$80:$C$85,3,FALSE)))</f>
        <v/>
      </c>
      <c r="J412" s="80">
        <f>IF(ISERROR(VLOOKUP($B412,'R7'!$A$80:$C$85,3,FALSE)),IF(VLOOKUP($B412,'R7'!$B$80:$E$85,4,FALSE)="","",VLOOKUP($B412,'R7'!$B$80:$E$85,4,FALSE)),IF(VLOOKUP($B412,'R7'!$A$80:$C$85,3,FALSE)="","",VLOOKUP($B412,'R7'!$A$80:$C$85,3,FALSE)))</f>
        <v>0</v>
      </c>
      <c r="K412" s="80" t="str">
        <f>IF(ISERROR(VLOOKUP($B412,'R8'!$A$80:$C$85,3,FALSE)),IF(VLOOKUP($B412,'R8'!$B$80:$E$85,4,FALSE)="","",VLOOKUP($B412,'R8'!$B$80:$E$85,4,FALSE)),IF(VLOOKUP($B412,'R8'!$A$80:$C$85,3,FALSE)="","",VLOOKUP($B412,'R8'!$A$80:$C$85,3,FALSE)))</f>
        <v/>
      </c>
      <c r="L412" s="80" t="str">
        <f>IF(ISERROR(VLOOKUP($B412,'R9'!$A$80:$C$85,3,FALSE)),IF(VLOOKUP($B412,'R9'!$B$80:$E$85,4,FALSE)="","",VLOOKUP($B412,'R9'!$B$80:$E$85,4,FALSE)),IF(VLOOKUP($B412,'R9'!$A$80:$C$85,3,FALSE)="","",VLOOKUP($B412,'R9'!$A$80:$C$85,3,FALSE)))</f>
        <v/>
      </c>
      <c r="M412" s="80" t="str">
        <f>IF(ISERROR(VLOOKUP($B412,'R10'!$A$80:$C$85,3,FALSE)),IF(VLOOKUP($B412,'R10'!$B$80:$E$85,4,FALSE)="","",VLOOKUP($B412,'R10'!$B$80:$E$85,4,FALSE)),IF(VLOOKUP($B412,'R10'!$A$80:$C$85,3,FALSE)="","",VLOOKUP($B412,'R10'!$A$80:$C$85,3,FALSE)))</f>
        <v/>
      </c>
      <c r="O412" s="80">
        <f>IF(C412="","",IF(C412&gt;C417,1,IF(C412=C417,0.5,0)))</f>
        <v>0.5</v>
      </c>
      <c r="P412" s="80">
        <f>IF(D412="","",IF(D412&gt;D418,1,IF(D412=D418,0.5,0)))</f>
        <v>0.5</v>
      </c>
      <c r="Q412" s="80">
        <f>IF(E412="","",IF(E412&gt;E419,1,IF(E412=E419,0.5,0)))</f>
        <v>0.5</v>
      </c>
      <c r="R412" s="80" t="str">
        <f>IF(F412="","",IF(F412&gt;F409,1,IF(F412=F409,0.5,0)))</f>
        <v/>
      </c>
      <c r="S412" s="80" t="str">
        <f>IF(G412="","",IF(G412&gt;G410,1,IF(G412=G410,0.5,0)))</f>
        <v/>
      </c>
      <c r="T412" s="80" t="str">
        <f>IF(H412="","",IF(H412&gt;H411,1,IF(H412=H411,0.5,0)))</f>
        <v/>
      </c>
      <c r="U412" s="80" t="str">
        <f>IF(I412="","",IF(I412&gt;I420,1,IF(I412=I420,0.5,0)))</f>
        <v/>
      </c>
      <c r="V412" s="80">
        <f>IF(J412="","",IF(J412&gt;J413,1,IF(J412=J413,0.5,0)))</f>
        <v>0.5</v>
      </c>
      <c r="W412" s="80" t="str">
        <f>IF(K412="","",IF(K412&gt;K414,1,IF(K412=K414,0.5,0)))</f>
        <v/>
      </c>
      <c r="X412" s="80" t="str">
        <f>IF(L412="","",IF(L412&gt;L415,1,IF(L412=L415,0.5,0)))</f>
        <v/>
      </c>
      <c r="Y412" s="80" t="str">
        <f>IF(M412="","",IF(M412&gt;M416,1,IF(M412=M416,0.5,0)))</f>
        <v/>
      </c>
    </row>
    <row r="413" spans="1:25" ht="15" customHeight="1" x14ac:dyDescent="0.3">
      <c r="A413" s="1">
        <v>5</v>
      </c>
      <c r="C413" s="80">
        <f>IF(ISERROR(VLOOKUP($B413,'R11'!$A$80:$C$85,3,FALSE)),IF(VLOOKUP($B413,'R11'!$B$80:$E$85,4,FALSE)="","",VLOOKUP($B413,'R11'!$B$80:$E$85,4,FALSE)),IF(VLOOKUP($B413,'R11'!$A$80:$C$85,3,FALSE)="","",VLOOKUP($B413,'R11'!$A$80:$C$85,3,FALSE)))</f>
        <v>0</v>
      </c>
      <c r="D413" s="80">
        <f>IF(ISERROR(VLOOKUP($B413,'R1'!$A$80:$C$85,3,FALSE)),IF(VLOOKUP($B413,'R1'!$B$80:$E$85,4,FALSE)="","",VLOOKUP($B413,'R1'!$B$80:$E$85,4,FALSE)),IF(VLOOKUP($B413,'R1'!$A$80:$C$85,3,FALSE)="","",VLOOKUP($B413,'R1'!$A$80:$C$85,3,FALSE)))</f>
        <v>0</v>
      </c>
      <c r="E413" s="80">
        <f>IF(ISERROR(VLOOKUP($B413,'R2'!$A$80:$C$85,3,FALSE)),IF(VLOOKUP($B413,'R2'!$B$80:$E$85,4,FALSE)="","",VLOOKUP($B413,'R2'!$B$80:$E$85,4,FALSE)),IF(VLOOKUP($B413,'R2'!$A$80:$C$85,3,FALSE)="","",VLOOKUP($B413,'R2'!$A$80:$C$85,3,FALSE)))</f>
        <v>0</v>
      </c>
      <c r="F413" s="80" t="str">
        <f>IF(ISERROR(VLOOKUP($B413,'R3'!$A$80:$C$85,3,FALSE)),IF(VLOOKUP($B413,'R3'!$B$80:$E$85,4,FALSE)="","",VLOOKUP($B413,'R3'!$B$80:$E$85,4,FALSE)),IF(VLOOKUP($B413,'R3'!$A$80:$C$85,3,FALSE)="","",VLOOKUP($B413,'R3'!$A$80:$C$85,3,FALSE)))</f>
        <v/>
      </c>
      <c r="G413" s="80" t="str">
        <f>IF(ISERROR(VLOOKUP($B413,'R4'!$A$80:$C$85,3,FALSE)),IF(VLOOKUP($B413,'R4'!$B$80:$E$85,4,FALSE)="","",VLOOKUP($B413,'R4'!$B$80:$E$85,4,FALSE)),IF(VLOOKUP($B413,'R4'!$A$80:$C$85,3,FALSE)="","",VLOOKUP($B413,'R4'!$A$80:$C$85,3,FALSE)))</f>
        <v/>
      </c>
      <c r="H413" s="80" t="str">
        <f>IF(ISERROR(VLOOKUP($B413,'R5'!$A$80:$C$85,3,FALSE)),IF(VLOOKUP($B413,'R5'!$B$80:$E$85,4,FALSE)="","",VLOOKUP($B413,'R5'!$B$80:$E$85,4,FALSE)),IF(VLOOKUP($B413,'R5'!$A$80:$C$85,3,FALSE)="","",VLOOKUP($B413,'R5'!$A$80:$C$85,3,FALSE)))</f>
        <v/>
      </c>
      <c r="I413" s="80" t="str">
        <f>IF(ISERROR(VLOOKUP($B413,'R6'!$A$80:$C$85,3,FALSE)),IF(VLOOKUP($B413,'R6'!$B$80:$E$85,4,FALSE)="","",VLOOKUP($B413,'R6'!$B$80:$E$85,4,FALSE)),IF(VLOOKUP($B413,'R6'!$A$80:$C$85,3,FALSE)="","",VLOOKUP($B413,'R6'!$A$80:$C$85,3,FALSE)))</f>
        <v/>
      </c>
      <c r="J413" s="80">
        <f>IF(ISERROR(VLOOKUP($B413,'R7'!$A$80:$C$85,3,FALSE)),IF(VLOOKUP($B413,'R7'!$B$80:$E$85,4,FALSE)="","",VLOOKUP($B413,'R7'!$B$80:$E$85,4,FALSE)),IF(VLOOKUP($B413,'R7'!$A$80:$C$85,3,FALSE)="","",VLOOKUP($B413,'R7'!$A$80:$C$85,3,FALSE)))</f>
        <v>0</v>
      </c>
      <c r="K413" s="80" t="str">
        <f>IF(ISERROR(VLOOKUP($B413,'R8'!$A$80:$C$85,3,FALSE)),IF(VLOOKUP($B413,'R8'!$B$80:$E$85,4,FALSE)="","",VLOOKUP($B413,'R8'!$B$80:$E$85,4,FALSE)),IF(VLOOKUP($B413,'R8'!$A$80:$C$85,3,FALSE)="","",VLOOKUP($B413,'R8'!$A$80:$C$85,3,FALSE)))</f>
        <v/>
      </c>
      <c r="L413" s="80" t="str">
        <f>IF(ISERROR(VLOOKUP($B413,'R9'!$A$80:$C$85,3,FALSE)),IF(VLOOKUP($B413,'R9'!$B$80:$E$85,4,FALSE)="","",VLOOKUP($B413,'R9'!$B$80:$E$85,4,FALSE)),IF(VLOOKUP($B413,'R9'!$A$80:$C$85,3,FALSE)="","",VLOOKUP($B413,'R9'!$A$80:$C$85,3,FALSE)))</f>
        <v/>
      </c>
      <c r="M413" s="80" t="str">
        <f>IF(ISERROR(VLOOKUP($B413,'R10'!$A$80:$C$85,3,FALSE)),IF(VLOOKUP($B413,'R10'!$B$80:$E$85,4,FALSE)="","",VLOOKUP($B413,'R10'!$B$80:$E$85,4,FALSE)),IF(VLOOKUP($B413,'R10'!$A$80:$C$85,3,FALSE)="","",VLOOKUP($B413,'R10'!$A$80:$C$85,3,FALSE)))</f>
        <v/>
      </c>
      <c r="O413" s="80">
        <f>IF(C413="","",IF(C413&gt;C416,1,IF(C413=C416,0.5,0)))</f>
        <v>0.5</v>
      </c>
      <c r="P413" s="80">
        <f>IF(D413="","",IF(D413&gt;D417,1,IF(D413=D417,0.5,0)))</f>
        <v>0.5</v>
      </c>
      <c r="Q413" s="80">
        <f>IF(E413="","",IF(E413&gt;E418,1,IF(E413=E418,0.5,0)))</f>
        <v>0.5</v>
      </c>
      <c r="R413" s="80" t="str">
        <f>IF(F413="","",IF(F413&gt;F419,1,IF(F413=F419,0.5,0)))</f>
        <v/>
      </c>
      <c r="S413" s="80" t="str">
        <f>IF(G413="","",IF(G413&gt;G409,1,IF(G413=G409,0.5,0)))</f>
        <v/>
      </c>
      <c r="T413" s="80" t="str">
        <f>IF(H413="","",IF(H413&gt;H410,1,IF(H413=H410,0.5,0)))</f>
        <v/>
      </c>
      <c r="U413" s="80" t="str">
        <f>IF(I413="","",IF(I413&gt;I411,1,IF(I413=I411,0.5,0)))</f>
        <v/>
      </c>
      <c r="V413" s="80">
        <f>IF(J413="","",IF(J413&gt;J412,1,IF(J413=J412,0.5,0)))</f>
        <v>0.5</v>
      </c>
      <c r="W413" s="80" t="str">
        <f>IF(K413="","",IF(K413&gt;K420,1,IF(K413=K420,0.5,0)))</f>
        <v/>
      </c>
      <c r="X413" s="80" t="str">
        <f>IF(L413="","",IF(L413&gt;L414,1,IF(L413=L414,0.5,0)))</f>
        <v/>
      </c>
      <c r="Y413" s="80" t="str">
        <f>IF(M413="","",IF(M413&gt;M415,1,IF(M413=M415,0.5,0)))</f>
        <v/>
      </c>
    </row>
    <row r="414" spans="1:25" ht="15" customHeight="1" x14ac:dyDescent="0.3">
      <c r="A414" s="1">
        <v>6</v>
      </c>
      <c r="C414" s="80">
        <f>IF(ISERROR(VLOOKUP($B414,'R11'!$A$80:$C$85,3,FALSE)),IF(VLOOKUP($B414,'R11'!$B$80:$E$85,4,FALSE)="","",VLOOKUP($B414,'R11'!$B$80:$E$85,4,FALSE)),IF(VLOOKUP($B414,'R11'!$A$80:$C$85,3,FALSE)="","",VLOOKUP($B414,'R11'!$A$80:$C$85,3,FALSE)))</f>
        <v>0</v>
      </c>
      <c r="D414" s="80">
        <f>IF(ISERROR(VLOOKUP($B414,'R1'!$A$80:$C$85,3,FALSE)),IF(VLOOKUP($B414,'R1'!$B$80:$E$85,4,FALSE)="","",VLOOKUP($B414,'R1'!$B$80:$E$85,4,FALSE)),IF(VLOOKUP($B414,'R1'!$A$80:$C$85,3,FALSE)="","",VLOOKUP($B414,'R1'!$A$80:$C$85,3,FALSE)))</f>
        <v>0</v>
      </c>
      <c r="E414" s="80">
        <f>IF(ISERROR(VLOOKUP($B414,'R2'!$A$80:$C$85,3,FALSE)),IF(VLOOKUP($B414,'R2'!$B$80:$E$85,4,FALSE)="","",VLOOKUP($B414,'R2'!$B$80:$E$85,4,FALSE)),IF(VLOOKUP($B414,'R2'!$A$80:$C$85,3,FALSE)="","",VLOOKUP($B414,'R2'!$A$80:$C$85,3,FALSE)))</f>
        <v>0</v>
      </c>
      <c r="F414" s="80" t="str">
        <f>IF(ISERROR(VLOOKUP($B414,'R3'!$A$80:$C$85,3,FALSE)),IF(VLOOKUP($B414,'R3'!$B$80:$E$85,4,FALSE)="","",VLOOKUP($B414,'R3'!$B$80:$E$85,4,FALSE)),IF(VLOOKUP($B414,'R3'!$A$80:$C$85,3,FALSE)="","",VLOOKUP($B414,'R3'!$A$80:$C$85,3,FALSE)))</f>
        <v/>
      </c>
      <c r="G414" s="80" t="str">
        <f>IF(ISERROR(VLOOKUP($B414,'R4'!$A$80:$C$85,3,FALSE)),IF(VLOOKUP($B414,'R4'!$B$80:$E$85,4,FALSE)="","",VLOOKUP($B414,'R4'!$B$80:$E$85,4,FALSE)),IF(VLOOKUP($B414,'R4'!$A$80:$C$85,3,FALSE)="","",VLOOKUP($B414,'R4'!$A$80:$C$85,3,FALSE)))</f>
        <v/>
      </c>
      <c r="H414" s="80" t="str">
        <f>IF(ISERROR(VLOOKUP($B414,'R5'!$A$80:$C$85,3,FALSE)),IF(VLOOKUP($B414,'R5'!$B$80:$E$85,4,FALSE)="","",VLOOKUP($B414,'R5'!$B$80:$E$85,4,FALSE)),IF(VLOOKUP($B414,'R5'!$A$80:$C$85,3,FALSE)="","",VLOOKUP($B414,'R5'!$A$80:$C$85,3,FALSE)))</f>
        <v/>
      </c>
      <c r="I414" s="80" t="str">
        <f>IF(ISERROR(VLOOKUP($B414,'R6'!$A$80:$C$85,3,FALSE)),IF(VLOOKUP($B414,'R6'!$B$80:$E$85,4,FALSE)="","",VLOOKUP($B414,'R6'!$B$80:$E$85,4,FALSE)),IF(VLOOKUP($B414,'R6'!$A$80:$C$85,3,FALSE)="","",VLOOKUP($B414,'R6'!$A$80:$C$85,3,FALSE)))</f>
        <v/>
      </c>
      <c r="J414" s="80">
        <f>IF(ISERROR(VLOOKUP($B414,'R7'!$A$80:$C$85,3,FALSE)),IF(VLOOKUP($B414,'R7'!$B$80:$E$85,4,FALSE)="","",VLOOKUP($B414,'R7'!$B$80:$E$85,4,FALSE)),IF(VLOOKUP($B414,'R7'!$A$80:$C$85,3,FALSE)="","",VLOOKUP($B414,'R7'!$A$80:$C$85,3,FALSE)))</f>
        <v>0</v>
      </c>
      <c r="K414" s="80" t="str">
        <f>IF(ISERROR(VLOOKUP($B414,'R8'!$A$80:$C$85,3,FALSE)),IF(VLOOKUP($B414,'R8'!$B$80:$E$85,4,FALSE)="","",VLOOKUP($B414,'R8'!$B$80:$E$85,4,FALSE)),IF(VLOOKUP($B414,'R8'!$A$80:$C$85,3,FALSE)="","",VLOOKUP($B414,'R8'!$A$80:$C$85,3,FALSE)))</f>
        <v/>
      </c>
      <c r="L414" s="80" t="str">
        <f>IF(ISERROR(VLOOKUP($B414,'R9'!$A$80:$C$85,3,FALSE)),IF(VLOOKUP($B414,'R9'!$B$80:$E$85,4,FALSE)="","",VLOOKUP($B414,'R9'!$B$80:$E$85,4,FALSE)),IF(VLOOKUP($B414,'R9'!$A$80:$C$85,3,FALSE)="","",VLOOKUP($B414,'R9'!$A$80:$C$85,3,FALSE)))</f>
        <v/>
      </c>
      <c r="M414" s="80" t="str">
        <f>IF(ISERROR(VLOOKUP($B414,'R10'!$A$80:$C$85,3,FALSE)),IF(VLOOKUP($B414,'R10'!$B$80:$E$85,4,FALSE)="","",VLOOKUP($B414,'R10'!$B$80:$E$85,4,FALSE)),IF(VLOOKUP($B414,'R10'!$A$80:$C$85,3,FALSE)="","",VLOOKUP($B414,'R10'!$A$80:$C$85,3,FALSE)))</f>
        <v/>
      </c>
      <c r="O414" s="80">
        <f>IF(C414="","",IF(C414&gt;C415,1,IF(C414=C415,0.5,0)))</f>
        <v>0.5</v>
      </c>
      <c r="P414" s="80">
        <f>IF(D414="","",IF(D414&gt;D416,1,IF(D414=D416,0.5,0)))</f>
        <v>0.5</v>
      </c>
      <c r="Q414" s="80">
        <f>IF(E414="","",IF(E414&gt;E417,1,IF(E414=E417,0.5,0)))</f>
        <v>0.5</v>
      </c>
      <c r="R414" s="80" t="str">
        <f>IF(F414="","",IF(F414&gt;F418,1,IF(F414=F418,0.5,0)))</f>
        <v/>
      </c>
      <c r="S414" s="80" t="str">
        <f>IF(G414="","",IF(G414&gt;G419,1,IF(G414=G419,0.5,0)))</f>
        <v/>
      </c>
      <c r="T414" s="80" t="str">
        <f>IF(H414="","",IF(H414&gt;H409,1,IF(H414=H409,0.5,0)))</f>
        <v/>
      </c>
      <c r="U414" s="80" t="str">
        <f>IF(I414="","",IF(I414&gt;I410,1,IF(I414=I410,0.5,0)))</f>
        <v/>
      </c>
      <c r="V414" s="80">
        <f>IF(J414="","",IF(J414&gt;J411,1,IF(J414=J411,0.5,0)))</f>
        <v>0.5</v>
      </c>
      <c r="W414" s="80" t="str">
        <f>IF(K414="","",IF(K414&gt;K412,1,IF(K414=K412,0.5,0)))</f>
        <v/>
      </c>
      <c r="X414" s="80" t="str">
        <f>IF(L414="","",IF(L414&gt;L413,1,IF(L414=L413,0.5,0)))</f>
        <v/>
      </c>
      <c r="Y414" s="80" t="str">
        <f>IF(M414="","",IF(M414&gt;M420,1,IF(M414=M420,0.5,0)))</f>
        <v/>
      </c>
    </row>
    <row r="415" spans="1:25" ht="15" customHeight="1" x14ac:dyDescent="0.3">
      <c r="A415" s="1">
        <v>7</v>
      </c>
      <c r="C415" s="80">
        <f>IF(ISERROR(VLOOKUP($B415,'R11'!$A$80:$C$85,3,FALSE)),IF(VLOOKUP($B415,'R11'!$B$80:$E$85,4,FALSE)="","",VLOOKUP($B415,'R11'!$B$80:$E$85,4,FALSE)),IF(VLOOKUP($B415,'R11'!$A$80:$C$85,3,FALSE)="","",VLOOKUP($B415,'R11'!$A$80:$C$85,3,FALSE)))</f>
        <v>0</v>
      </c>
      <c r="D415" s="80">
        <f>IF(ISERROR(VLOOKUP($B415,'R1'!$A$80:$C$85,3,FALSE)),IF(VLOOKUP($B415,'R1'!$B$80:$E$85,4,FALSE)="","",VLOOKUP($B415,'R1'!$B$80:$E$85,4,FALSE)),IF(VLOOKUP($B415,'R1'!$A$80:$C$85,3,FALSE)="","",VLOOKUP($B415,'R1'!$A$80:$C$85,3,FALSE)))</f>
        <v>0</v>
      </c>
      <c r="E415" s="80">
        <f>IF(ISERROR(VLOOKUP($B415,'R2'!$A$80:$C$85,3,FALSE)),IF(VLOOKUP($B415,'R2'!$B$80:$E$85,4,FALSE)="","",VLOOKUP($B415,'R2'!$B$80:$E$85,4,FALSE)),IF(VLOOKUP($B415,'R2'!$A$80:$C$85,3,FALSE)="","",VLOOKUP($B415,'R2'!$A$80:$C$85,3,FALSE)))</f>
        <v>0</v>
      </c>
      <c r="F415" s="80" t="str">
        <f>IF(ISERROR(VLOOKUP($B415,'R3'!$A$80:$C$85,3,FALSE)),IF(VLOOKUP($B415,'R3'!$B$80:$E$85,4,FALSE)="","",VLOOKUP($B415,'R3'!$B$80:$E$85,4,FALSE)),IF(VLOOKUP($B415,'R3'!$A$80:$C$85,3,FALSE)="","",VLOOKUP($B415,'R3'!$A$80:$C$85,3,FALSE)))</f>
        <v/>
      </c>
      <c r="G415" s="80" t="str">
        <f>IF(ISERROR(VLOOKUP($B415,'R4'!$A$80:$C$85,3,FALSE)),IF(VLOOKUP($B415,'R4'!$B$80:$E$85,4,FALSE)="","",VLOOKUP($B415,'R4'!$B$80:$E$85,4,FALSE)),IF(VLOOKUP($B415,'R4'!$A$80:$C$85,3,FALSE)="","",VLOOKUP($B415,'R4'!$A$80:$C$85,3,FALSE)))</f>
        <v/>
      </c>
      <c r="H415" s="80" t="str">
        <f>IF(ISERROR(VLOOKUP($B415,'R5'!$A$80:$C$85,3,FALSE)),IF(VLOOKUP($B415,'R5'!$B$80:$E$85,4,FALSE)="","",VLOOKUP($B415,'R5'!$B$80:$E$85,4,FALSE)),IF(VLOOKUP($B415,'R5'!$A$80:$C$85,3,FALSE)="","",VLOOKUP($B415,'R5'!$A$80:$C$85,3,FALSE)))</f>
        <v/>
      </c>
      <c r="I415" s="80" t="str">
        <f>IF(ISERROR(VLOOKUP($B415,'R6'!$A$80:$C$85,3,FALSE)),IF(VLOOKUP($B415,'R6'!$B$80:$E$85,4,FALSE)="","",VLOOKUP($B415,'R6'!$B$80:$E$85,4,FALSE)),IF(VLOOKUP($B415,'R6'!$A$80:$C$85,3,FALSE)="","",VLOOKUP($B415,'R6'!$A$80:$C$85,3,FALSE)))</f>
        <v/>
      </c>
      <c r="J415" s="80">
        <f>IF(ISERROR(VLOOKUP($B415,'R7'!$A$80:$C$85,3,FALSE)),IF(VLOOKUP($B415,'R7'!$B$80:$E$85,4,FALSE)="","",VLOOKUP($B415,'R7'!$B$80:$E$85,4,FALSE)),IF(VLOOKUP($B415,'R7'!$A$80:$C$85,3,FALSE)="","",VLOOKUP($B415,'R7'!$A$80:$C$85,3,FALSE)))</f>
        <v>0</v>
      </c>
      <c r="K415" s="80" t="str">
        <f>IF(ISERROR(VLOOKUP($B415,'R8'!$A$80:$C$85,3,FALSE)),IF(VLOOKUP($B415,'R8'!$B$80:$E$85,4,FALSE)="","",VLOOKUP($B415,'R8'!$B$80:$E$85,4,FALSE)),IF(VLOOKUP($B415,'R8'!$A$80:$C$85,3,FALSE)="","",VLOOKUP($B415,'R8'!$A$80:$C$85,3,FALSE)))</f>
        <v/>
      </c>
      <c r="L415" s="80" t="str">
        <f>IF(ISERROR(VLOOKUP($B415,'R9'!$A$80:$C$85,3,FALSE)),IF(VLOOKUP($B415,'R9'!$B$80:$E$85,4,FALSE)="","",VLOOKUP($B415,'R9'!$B$80:$E$85,4,FALSE)),IF(VLOOKUP($B415,'R9'!$A$80:$C$85,3,FALSE)="","",VLOOKUP($B415,'R9'!$A$80:$C$85,3,FALSE)))</f>
        <v/>
      </c>
      <c r="M415" s="80" t="str">
        <f>IF(ISERROR(VLOOKUP($B415,'R10'!$A$80:$C$85,3,FALSE)),IF(VLOOKUP($B415,'R10'!$B$80:$E$85,4,FALSE)="","",VLOOKUP($B415,'R10'!$B$80:$E$85,4,FALSE)),IF(VLOOKUP($B415,'R10'!$A$80:$C$85,3,FALSE)="","",VLOOKUP($B415,'R10'!$A$80:$C$85,3,FALSE)))</f>
        <v/>
      </c>
      <c r="O415" s="80">
        <f>IF(C415="","",IF(C415&gt;C414,1,IF(C415=C414,0.5,0)))</f>
        <v>0.5</v>
      </c>
      <c r="P415" s="80">
        <f>IF(D415="","",IF(D415&gt;D420,1,IF(D415=D420,0.5,0)))</f>
        <v>0.5</v>
      </c>
      <c r="Q415" s="80">
        <f>IF(E415="","",IF(E415&gt;E416,1,IF(E415=E416,0.5,0)))</f>
        <v>0.5</v>
      </c>
      <c r="R415" s="80" t="str">
        <f>IF(F415="","",IF(F415&gt;F417,1,IF(F415=F417,0.5,0)))</f>
        <v/>
      </c>
      <c r="S415" s="80" t="str">
        <f>IF(G415="","",IF(G415&gt;G418,1,IF(G415=G418,0.5,0)))</f>
        <v/>
      </c>
      <c r="T415" s="80" t="str">
        <f>IF(H415="","",IF(H415&gt;H419,1,IF(H415=H419,0.5,0)))</f>
        <v/>
      </c>
      <c r="U415" s="80" t="str">
        <f>IF(I415="","",IF(I415&gt;I409,1,IF(I415=I409,0.5,0)))</f>
        <v/>
      </c>
      <c r="V415" s="80">
        <f>IF(J415="","",IF(J415&gt;J410,1,IF(J415=J410,0.5,0)))</f>
        <v>0.5</v>
      </c>
      <c r="W415" s="80" t="str">
        <f>IF(K415="","",IF(K415&gt;K411,1,IF(K415=K411,0.5,0)))</f>
        <v/>
      </c>
      <c r="X415" s="80" t="str">
        <f>IF(L415="","",IF(L415&gt;L412,1,IF(L415=L412,0.5,0)))</f>
        <v/>
      </c>
      <c r="Y415" s="80" t="str">
        <f>IF(M415="","",IF(M415&gt;M413,1,IF(M415=M413,0.5,0)))</f>
        <v/>
      </c>
    </row>
    <row r="416" spans="1:25" ht="15" customHeight="1" x14ac:dyDescent="0.3">
      <c r="A416" s="1">
        <v>8</v>
      </c>
      <c r="C416" s="80">
        <f>IF(ISERROR(VLOOKUP($B416,'R11'!$A$80:$C$85,3,FALSE)),IF(VLOOKUP($B416,'R11'!$B$80:$E$85,4,FALSE)="","",VLOOKUP($B416,'R11'!$B$80:$E$85,4,FALSE)),IF(VLOOKUP($B416,'R11'!$A$80:$C$85,3,FALSE)="","",VLOOKUP($B416,'R11'!$A$80:$C$85,3,FALSE)))</f>
        <v>0</v>
      </c>
      <c r="D416" s="80">
        <f>IF(ISERROR(VLOOKUP($B416,'R1'!$A$80:$C$85,3,FALSE)),IF(VLOOKUP($B416,'R1'!$B$80:$E$85,4,FALSE)="","",VLOOKUP($B416,'R1'!$B$80:$E$85,4,FALSE)),IF(VLOOKUP($B416,'R1'!$A$80:$C$85,3,FALSE)="","",VLOOKUP($B416,'R1'!$A$80:$C$85,3,FALSE)))</f>
        <v>0</v>
      </c>
      <c r="E416" s="80">
        <f>IF(ISERROR(VLOOKUP($B416,'R2'!$A$80:$C$85,3,FALSE)),IF(VLOOKUP($B416,'R2'!$B$80:$E$85,4,FALSE)="","",VLOOKUP($B416,'R2'!$B$80:$E$85,4,FALSE)),IF(VLOOKUP($B416,'R2'!$A$80:$C$85,3,FALSE)="","",VLOOKUP($B416,'R2'!$A$80:$C$85,3,FALSE)))</f>
        <v>0</v>
      </c>
      <c r="F416" s="80" t="str">
        <f>IF(ISERROR(VLOOKUP($B416,'R3'!$A$80:$C$85,3,FALSE)),IF(VLOOKUP($B416,'R3'!$B$80:$E$85,4,FALSE)="","",VLOOKUP($B416,'R3'!$B$80:$E$85,4,FALSE)),IF(VLOOKUP($B416,'R3'!$A$80:$C$85,3,FALSE)="","",VLOOKUP($B416,'R3'!$A$80:$C$85,3,FALSE)))</f>
        <v/>
      </c>
      <c r="G416" s="80" t="str">
        <f>IF(ISERROR(VLOOKUP($B416,'R4'!$A$80:$C$85,3,FALSE)),IF(VLOOKUP($B416,'R4'!$B$80:$E$85,4,FALSE)="","",VLOOKUP($B416,'R4'!$B$80:$E$85,4,FALSE)),IF(VLOOKUP($B416,'R4'!$A$80:$C$85,3,FALSE)="","",VLOOKUP($B416,'R4'!$A$80:$C$85,3,FALSE)))</f>
        <v/>
      </c>
      <c r="H416" s="80" t="str">
        <f>IF(ISERROR(VLOOKUP($B416,'R5'!$A$80:$C$85,3,FALSE)),IF(VLOOKUP($B416,'R5'!$B$80:$E$85,4,FALSE)="","",VLOOKUP($B416,'R5'!$B$80:$E$85,4,FALSE)),IF(VLOOKUP($B416,'R5'!$A$80:$C$85,3,FALSE)="","",VLOOKUP($B416,'R5'!$A$80:$C$85,3,FALSE)))</f>
        <v/>
      </c>
      <c r="I416" s="80" t="str">
        <f>IF(ISERROR(VLOOKUP($B416,'R6'!$A$80:$C$85,3,FALSE)),IF(VLOOKUP($B416,'R6'!$B$80:$E$85,4,FALSE)="","",VLOOKUP($B416,'R6'!$B$80:$E$85,4,FALSE)),IF(VLOOKUP($B416,'R6'!$A$80:$C$85,3,FALSE)="","",VLOOKUP($B416,'R6'!$A$80:$C$85,3,FALSE)))</f>
        <v/>
      </c>
      <c r="J416" s="80">
        <f>IF(ISERROR(VLOOKUP($B416,'R7'!$A$80:$C$85,3,FALSE)),IF(VLOOKUP($B416,'R7'!$B$80:$E$85,4,FALSE)="","",VLOOKUP($B416,'R7'!$B$80:$E$85,4,FALSE)),IF(VLOOKUP($B416,'R7'!$A$80:$C$85,3,FALSE)="","",VLOOKUP($B416,'R7'!$A$80:$C$85,3,FALSE)))</f>
        <v>0</v>
      </c>
      <c r="K416" s="80" t="str">
        <f>IF(ISERROR(VLOOKUP($B416,'R8'!$A$80:$C$85,3,FALSE)),IF(VLOOKUP($B416,'R8'!$B$80:$E$85,4,FALSE)="","",VLOOKUP($B416,'R8'!$B$80:$E$85,4,FALSE)),IF(VLOOKUP($B416,'R8'!$A$80:$C$85,3,FALSE)="","",VLOOKUP($B416,'R8'!$A$80:$C$85,3,FALSE)))</f>
        <v/>
      </c>
      <c r="L416" s="80" t="str">
        <f>IF(ISERROR(VLOOKUP($B416,'R9'!$A$80:$C$85,3,FALSE)),IF(VLOOKUP($B416,'R9'!$B$80:$E$85,4,FALSE)="","",VLOOKUP($B416,'R9'!$B$80:$E$85,4,FALSE)),IF(VLOOKUP($B416,'R9'!$A$80:$C$85,3,FALSE)="","",VLOOKUP($B416,'R9'!$A$80:$C$85,3,FALSE)))</f>
        <v/>
      </c>
      <c r="M416" s="80" t="str">
        <f>IF(ISERROR(VLOOKUP($B416,'R10'!$A$80:$C$85,3,FALSE)),IF(VLOOKUP($B416,'R10'!$B$80:$E$85,4,FALSE)="","",VLOOKUP($B416,'R10'!$B$80:$E$85,4,FALSE)),IF(VLOOKUP($B416,'R10'!$A$80:$C$85,3,FALSE)="","",VLOOKUP($B416,'R10'!$A$80:$C$85,3,FALSE)))</f>
        <v/>
      </c>
      <c r="O416" s="80">
        <f>IF(C416="","",IF(C416&gt;C413,1,IF(C416=C413,0.5,0)))</f>
        <v>0.5</v>
      </c>
      <c r="P416" s="80">
        <f>IF(D416="","",IF(D416&gt;D414,1,IF(D416=D414,0.5,0)))</f>
        <v>0.5</v>
      </c>
      <c r="Q416" s="80">
        <f>IF(E416="","",IF(E416&gt;E415,1,IF(E416=E415,0.5,0)))</f>
        <v>0.5</v>
      </c>
      <c r="R416" s="80" t="str">
        <f>IF(F416="","",IF(F416&gt;F420,1,IF(F416=F420,0.5,0)))</f>
        <v/>
      </c>
      <c r="S416" s="80" t="str">
        <f>IF(G416="","",IF(G416&gt;G417,1,IF(G416=G417,0.5,0)))</f>
        <v/>
      </c>
      <c r="T416" s="80" t="str">
        <f>IF(H416="","",IF(H416&gt;H418,1,IF(H416=H418,0.5,0)))</f>
        <v/>
      </c>
      <c r="U416" s="80" t="str">
        <f>IF(I416="","",IF(I416&gt;I419,1,IF(I416=I419,0.5,0)))</f>
        <v/>
      </c>
      <c r="V416" s="80">
        <f>IF(J416="","",IF(J416&gt;J409,1,IF(J416=J409,0.5,0)))</f>
        <v>0.5</v>
      </c>
      <c r="W416" s="80" t="str">
        <f>IF(K416="","",IF(K416&gt;K410,1,IF(K416=K410,0.5,0)))</f>
        <v/>
      </c>
      <c r="X416" s="80" t="str">
        <f>IF(L416="","",IF(L416&gt;L411,1,IF(L416=L411,0.5,0)))</f>
        <v/>
      </c>
      <c r="Y416" s="80" t="str">
        <f>IF(M416="","",IF(M416&gt;M412,1,IF(M416=M412,0.5,0)))</f>
        <v/>
      </c>
    </row>
    <row r="417" spans="1:25" ht="15" customHeight="1" x14ac:dyDescent="0.3">
      <c r="A417" s="1">
        <v>9</v>
      </c>
      <c r="C417" s="80">
        <f>IF(ISERROR(VLOOKUP($B417,'R11'!$A$80:$C$85,3,FALSE)),IF(VLOOKUP($B417,'R11'!$B$80:$E$85,4,FALSE)="","",VLOOKUP($B417,'R11'!$B$80:$E$85,4,FALSE)),IF(VLOOKUP($B417,'R11'!$A$80:$C$85,3,FALSE)="","",VLOOKUP($B417,'R11'!$A$80:$C$85,3,FALSE)))</f>
        <v>0</v>
      </c>
      <c r="D417" s="80">
        <f>IF(ISERROR(VLOOKUP($B417,'R1'!$A$80:$C$85,3,FALSE)),IF(VLOOKUP($B417,'R1'!$B$80:$E$85,4,FALSE)="","",VLOOKUP($B417,'R1'!$B$80:$E$85,4,FALSE)),IF(VLOOKUP($B417,'R1'!$A$80:$C$85,3,FALSE)="","",VLOOKUP($B417,'R1'!$A$80:$C$85,3,FALSE)))</f>
        <v>0</v>
      </c>
      <c r="E417" s="80">
        <f>IF(ISERROR(VLOOKUP($B417,'R2'!$A$80:$C$85,3,FALSE)),IF(VLOOKUP($B417,'R2'!$B$80:$E$85,4,FALSE)="","",VLOOKUP($B417,'R2'!$B$80:$E$85,4,FALSE)),IF(VLOOKUP($B417,'R2'!$A$80:$C$85,3,FALSE)="","",VLOOKUP($B417,'R2'!$A$80:$C$85,3,FALSE)))</f>
        <v>0</v>
      </c>
      <c r="F417" s="80" t="str">
        <f>IF(ISERROR(VLOOKUP($B417,'R3'!$A$80:$C$85,3,FALSE)),IF(VLOOKUP($B417,'R3'!$B$80:$E$85,4,FALSE)="","",VLOOKUP($B417,'R3'!$B$80:$E$85,4,FALSE)),IF(VLOOKUP($B417,'R3'!$A$80:$C$85,3,FALSE)="","",VLOOKUP($B417,'R3'!$A$80:$C$85,3,FALSE)))</f>
        <v/>
      </c>
      <c r="G417" s="80" t="str">
        <f>IF(ISERROR(VLOOKUP($B417,'R4'!$A$80:$C$85,3,FALSE)),IF(VLOOKUP($B417,'R4'!$B$80:$E$85,4,FALSE)="","",VLOOKUP($B417,'R4'!$B$80:$E$85,4,FALSE)),IF(VLOOKUP($B417,'R4'!$A$80:$C$85,3,FALSE)="","",VLOOKUP($B417,'R4'!$A$80:$C$85,3,FALSE)))</f>
        <v/>
      </c>
      <c r="H417" s="80" t="str">
        <f>IF(ISERROR(VLOOKUP($B417,'R5'!$A$80:$C$85,3,FALSE)),IF(VLOOKUP($B417,'R5'!$B$80:$E$85,4,FALSE)="","",VLOOKUP($B417,'R5'!$B$80:$E$85,4,FALSE)),IF(VLOOKUP($B417,'R5'!$A$80:$C$85,3,FALSE)="","",VLOOKUP($B417,'R5'!$A$80:$C$85,3,FALSE)))</f>
        <v/>
      </c>
      <c r="I417" s="80" t="str">
        <f>IF(ISERROR(VLOOKUP($B417,'R6'!$A$80:$C$85,3,FALSE)),IF(VLOOKUP($B417,'R6'!$B$80:$E$85,4,FALSE)="","",VLOOKUP($B417,'R6'!$B$80:$E$85,4,FALSE)),IF(VLOOKUP($B417,'R6'!$A$80:$C$85,3,FALSE)="","",VLOOKUP($B417,'R6'!$A$80:$C$85,3,FALSE)))</f>
        <v/>
      </c>
      <c r="J417" s="80">
        <f>IF(ISERROR(VLOOKUP($B417,'R7'!$A$80:$C$85,3,FALSE)),IF(VLOOKUP($B417,'R7'!$B$80:$E$85,4,FALSE)="","",VLOOKUP($B417,'R7'!$B$80:$E$85,4,FALSE)),IF(VLOOKUP($B417,'R7'!$A$80:$C$85,3,FALSE)="","",VLOOKUP($B417,'R7'!$A$80:$C$85,3,FALSE)))</f>
        <v>0</v>
      </c>
      <c r="K417" s="80" t="str">
        <f>IF(ISERROR(VLOOKUP($B417,'R8'!$A$80:$C$85,3,FALSE)),IF(VLOOKUP($B417,'R8'!$B$80:$E$85,4,FALSE)="","",VLOOKUP($B417,'R8'!$B$80:$E$85,4,FALSE)),IF(VLOOKUP($B417,'R8'!$A$80:$C$85,3,FALSE)="","",VLOOKUP($B417,'R8'!$A$80:$C$85,3,FALSE)))</f>
        <v/>
      </c>
      <c r="L417" s="80" t="str">
        <f>IF(ISERROR(VLOOKUP($B417,'R9'!$A$80:$C$85,3,FALSE)),IF(VLOOKUP($B417,'R9'!$B$80:$E$85,4,FALSE)="","",VLOOKUP($B417,'R9'!$B$80:$E$85,4,FALSE)),IF(VLOOKUP($B417,'R9'!$A$80:$C$85,3,FALSE)="","",VLOOKUP($B417,'R9'!$A$80:$C$85,3,FALSE)))</f>
        <v/>
      </c>
      <c r="M417" s="80" t="str">
        <f>IF(ISERROR(VLOOKUP($B417,'R10'!$A$80:$C$85,3,FALSE)),IF(VLOOKUP($B417,'R10'!$B$80:$E$85,4,FALSE)="","",VLOOKUP($B417,'R10'!$B$80:$E$85,4,FALSE)),IF(VLOOKUP($B417,'R10'!$A$80:$C$85,3,FALSE)="","",VLOOKUP($B417,'R10'!$A$80:$C$85,3,FALSE)))</f>
        <v/>
      </c>
      <c r="O417" s="80">
        <f>IF(C417="","",IF(C417&gt;C412,1,IF(C417=C412,0.5,0)))</f>
        <v>0.5</v>
      </c>
      <c r="P417" s="80">
        <f>IF(D417="","",IF(D417&gt;D413,1,IF(D417=D413,0.5,0)))</f>
        <v>0.5</v>
      </c>
      <c r="Q417" s="80">
        <f>IF(E417="","",IF(E417&gt;E414,1,IF(E417=E414,0.5,0)))</f>
        <v>0.5</v>
      </c>
      <c r="R417" s="80" t="str">
        <f>IF(F417="","",IF(F417&gt;F415,1,IF(F417=F415,0.5,0)))</f>
        <v/>
      </c>
      <c r="S417" s="80" t="str">
        <f>IF(G417="","",IF(G417&gt;G416,1,IF(G417=G416,0.5,0)))</f>
        <v/>
      </c>
      <c r="T417" s="80" t="str">
        <f>IF(H417="","",IF(H417&gt;H420,1,IF(H417=H420,0.5,0)))</f>
        <v/>
      </c>
      <c r="U417" s="80" t="str">
        <f>IF(I417="","",IF(I417&gt;I418,1,IF(I417=I418,0.5,0)))</f>
        <v/>
      </c>
      <c r="V417" s="80">
        <f>IF(J417="","",IF(J417&gt;J419,1,IF(J417=J419,0.5,0)))</f>
        <v>0.5</v>
      </c>
      <c r="W417" s="80" t="str">
        <f>IF(K417="","",IF(K417&gt;K409,1,IF(K417=K409,0.5,0)))</f>
        <v/>
      </c>
      <c r="X417" s="80" t="str">
        <f>IF(L417="","",IF(L417&gt;L410,1,IF(L417=L410,0.5,0)))</f>
        <v/>
      </c>
      <c r="Y417" s="80" t="str">
        <f>IF(M417="","",IF(M417&gt;M411,1,IF(M417=M411,0.5,0)))</f>
        <v/>
      </c>
    </row>
    <row r="418" spans="1:25" ht="15" customHeight="1" x14ac:dyDescent="0.3">
      <c r="A418" s="1">
        <v>10</v>
      </c>
      <c r="C418" s="80">
        <f>IF(ISERROR(VLOOKUP($B418,'R11'!$A$80:$C$85,3,FALSE)),IF(VLOOKUP($B418,'R11'!$B$80:$E$85,4,FALSE)="","",VLOOKUP($B418,'R11'!$B$80:$E$85,4,FALSE)),IF(VLOOKUP($B418,'R11'!$A$80:$C$85,3,FALSE)="","",VLOOKUP($B418,'R11'!$A$80:$C$85,3,FALSE)))</f>
        <v>0</v>
      </c>
      <c r="D418" s="80">
        <f>IF(ISERROR(VLOOKUP($B418,'R1'!$A$80:$C$85,3,FALSE)),IF(VLOOKUP($B418,'R1'!$B$80:$E$85,4,FALSE)="","",VLOOKUP($B418,'R1'!$B$80:$E$85,4,FALSE)),IF(VLOOKUP($B418,'R1'!$A$80:$C$85,3,FALSE)="","",VLOOKUP($B418,'R1'!$A$80:$C$85,3,FALSE)))</f>
        <v>0</v>
      </c>
      <c r="E418" s="80">
        <f>IF(ISERROR(VLOOKUP($B418,'R2'!$A$80:$C$85,3,FALSE)),IF(VLOOKUP($B418,'R2'!$B$80:$E$85,4,FALSE)="","",VLOOKUP($B418,'R2'!$B$80:$E$85,4,FALSE)),IF(VLOOKUP($B418,'R2'!$A$80:$C$85,3,FALSE)="","",VLOOKUP($B418,'R2'!$A$80:$C$85,3,FALSE)))</f>
        <v>0</v>
      </c>
      <c r="F418" s="80" t="str">
        <f>IF(ISERROR(VLOOKUP($B418,'R3'!$A$80:$C$85,3,FALSE)),IF(VLOOKUP($B418,'R3'!$B$80:$E$85,4,FALSE)="","",VLOOKUP($B418,'R3'!$B$80:$E$85,4,FALSE)),IF(VLOOKUP($B418,'R3'!$A$80:$C$85,3,FALSE)="","",VLOOKUP($B418,'R3'!$A$80:$C$85,3,FALSE)))</f>
        <v/>
      </c>
      <c r="G418" s="80" t="str">
        <f>IF(ISERROR(VLOOKUP($B418,'R4'!$A$80:$C$85,3,FALSE)),IF(VLOOKUP($B418,'R4'!$B$80:$E$85,4,FALSE)="","",VLOOKUP($B418,'R4'!$B$80:$E$85,4,FALSE)),IF(VLOOKUP($B418,'R4'!$A$80:$C$85,3,FALSE)="","",VLOOKUP($B418,'R4'!$A$80:$C$85,3,FALSE)))</f>
        <v/>
      </c>
      <c r="H418" s="80" t="str">
        <f>IF(ISERROR(VLOOKUP($B418,'R5'!$A$80:$C$85,3,FALSE)),IF(VLOOKUP($B418,'R5'!$B$80:$E$85,4,FALSE)="","",VLOOKUP($B418,'R5'!$B$80:$E$85,4,FALSE)),IF(VLOOKUP($B418,'R5'!$A$80:$C$85,3,FALSE)="","",VLOOKUP($B418,'R5'!$A$80:$C$85,3,FALSE)))</f>
        <v/>
      </c>
      <c r="I418" s="80" t="str">
        <f>IF(ISERROR(VLOOKUP($B418,'R6'!$A$80:$C$85,3,FALSE)),IF(VLOOKUP($B418,'R6'!$B$80:$E$85,4,FALSE)="","",VLOOKUP($B418,'R6'!$B$80:$E$85,4,FALSE)),IF(VLOOKUP($B418,'R6'!$A$80:$C$85,3,FALSE)="","",VLOOKUP($B418,'R6'!$A$80:$C$85,3,FALSE)))</f>
        <v/>
      </c>
      <c r="J418" s="80">
        <f>IF(ISERROR(VLOOKUP($B418,'R7'!$A$80:$C$85,3,FALSE)),IF(VLOOKUP($B418,'R7'!$B$80:$E$85,4,FALSE)="","",VLOOKUP($B418,'R7'!$B$80:$E$85,4,FALSE)),IF(VLOOKUP($B418,'R7'!$A$80:$C$85,3,FALSE)="","",VLOOKUP($B418,'R7'!$A$80:$C$85,3,FALSE)))</f>
        <v>0</v>
      </c>
      <c r="K418" s="80" t="str">
        <f>IF(ISERROR(VLOOKUP($B418,'R8'!$A$80:$C$85,3,FALSE)),IF(VLOOKUP($B418,'R8'!$B$80:$E$85,4,FALSE)="","",VLOOKUP($B418,'R8'!$B$80:$E$85,4,FALSE)),IF(VLOOKUP($B418,'R8'!$A$80:$C$85,3,FALSE)="","",VLOOKUP($B418,'R8'!$A$80:$C$85,3,FALSE)))</f>
        <v/>
      </c>
      <c r="L418" s="80" t="str">
        <f>IF(ISERROR(VLOOKUP($B418,'R9'!$A$80:$C$85,3,FALSE)),IF(VLOOKUP($B418,'R9'!$B$80:$E$85,4,FALSE)="","",VLOOKUP($B418,'R9'!$B$80:$E$85,4,FALSE)),IF(VLOOKUP($B418,'R9'!$A$80:$C$85,3,FALSE)="","",VLOOKUP($B418,'R9'!$A$80:$C$85,3,FALSE)))</f>
        <v/>
      </c>
      <c r="M418" s="80" t="str">
        <f>IF(ISERROR(VLOOKUP($B418,'R10'!$A$80:$C$85,3,FALSE)),IF(VLOOKUP($B418,'R10'!$B$80:$E$85,4,FALSE)="","",VLOOKUP($B418,'R10'!$B$80:$E$85,4,FALSE)),IF(VLOOKUP($B418,'R10'!$A$80:$C$85,3,FALSE)="","",VLOOKUP($B418,'R10'!$A$80:$C$85,3,FALSE)))</f>
        <v/>
      </c>
      <c r="O418" s="80">
        <f>IF(C418="","",IF(C418&gt;C411,1,IF(C418=C411,0.5,0)))</f>
        <v>0.5</v>
      </c>
      <c r="P418" s="80">
        <f>IF(D418="","",IF(D418&gt;D412,1,IF(D418=D412,0.5,0)))</f>
        <v>0.5</v>
      </c>
      <c r="Q418" s="80">
        <f>IF(E418="","",IF(E418&gt;E413,1,IF(E418=E413,0.5,0)))</f>
        <v>0.5</v>
      </c>
      <c r="R418" s="80" t="str">
        <f>IF(F418="","",IF(F418&gt;F414,1,IF(F418=F414,0.5,0)))</f>
        <v/>
      </c>
      <c r="S418" s="80" t="str">
        <f>IF(G418="","",IF(G418&gt;G415,1,IF(G418=G415,0.5,0)))</f>
        <v/>
      </c>
      <c r="T418" s="80" t="str">
        <f>IF(H418="","",IF(H418&gt;H416,1,IF(H418=H416,0.5,0)))</f>
        <v/>
      </c>
      <c r="U418" s="80" t="str">
        <f>IF(I418="","",IF(I418&gt;I417,1,IF(I418=I417,0.5,0)))</f>
        <v/>
      </c>
      <c r="V418" s="80">
        <f>IF(J418="","",IF(J418&gt;J420,1,IF(J418=J420,0.5,0)))</f>
        <v>0.5</v>
      </c>
      <c r="W418" s="80" t="str">
        <f>IF(K418="","",IF(K418&gt;K419,1,IF(K418=K419,0.5,0)))</f>
        <v/>
      </c>
      <c r="X418" s="80" t="str">
        <f>IF(L418="","",IF(L418&gt;L409,1,IF(L418=L409,0.5,0)))</f>
        <v/>
      </c>
      <c r="Y418" s="80" t="str">
        <f>IF(M418="","",IF(M418&gt;M410,1,IF(M418=M410,0.5,0)))</f>
        <v/>
      </c>
    </row>
    <row r="419" spans="1:25" ht="15" customHeight="1" x14ac:dyDescent="0.3">
      <c r="A419" s="1">
        <v>11</v>
      </c>
      <c r="C419" s="80">
        <f>IF(ISERROR(VLOOKUP($B419,'R11'!$A$80:$C$85,3,FALSE)),IF(VLOOKUP($B419,'R11'!$B$80:$E$85,4,FALSE)="","",VLOOKUP($B419,'R11'!$B$80:$E$85,4,FALSE)),IF(VLOOKUP($B419,'R11'!$A$80:$C$85,3,FALSE)="","",VLOOKUP($B419,'R11'!$A$80:$C$85,3,FALSE)))</f>
        <v>0</v>
      </c>
      <c r="D419" s="80">
        <f>IF(ISERROR(VLOOKUP($B419,'R1'!$A$80:$C$85,3,FALSE)),IF(VLOOKUP($B419,'R1'!$B$80:$E$85,4,FALSE)="","",VLOOKUP($B419,'R1'!$B$80:$E$85,4,FALSE)),IF(VLOOKUP($B419,'R1'!$A$80:$C$85,3,FALSE)="","",VLOOKUP($B419,'R1'!$A$80:$C$85,3,FALSE)))</f>
        <v>0</v>
      </c>
      <c r="E419" s="80">
        <f>IF(ISERROR(VLOOKUP($B419,'R2'!$A$80:$C$85,3,FALSE)),IF(VLOOKUP($B419,'R2'!$B$80:$E$85,4,FALSE)="","",VLOOKUP($B419,'R2'!$B$80:$E$85,4,FALSE)),IF(VLOOKUP($B419,'R2'!$A$80:$C$85,3,FALSE)="","",VLOOKUP($B419,'R2'!$A$80:$C$85,3,FALSE)))</f>
        <v>0</v>
      </c>
      <c r="F419" s="80" t="str">
        <f>IF(ISERROR(VLOOKUP($B419,'R3'!$A$80:$C$85,3,FALSE)),IF(VLOOKUP($B419,'R3'!$B$80:$E$85,4,FALSE)="","",VLOOKUP($B419,'R3'!$B$80:$E$85,4,FALSE)),IF(VLOOKUP($B419,'R3'!$A$80:$C$85,3,FALSE)="","",VLOOKUP($B419,'R3'!$A$80:$C$85,3,FALSE)))</f>
        <v/>
      </c>
      <c r="G419" s="80" t="str">
        <f>IF(ISERROR(VLOOKUP($B419,'R4'!$A$80:$C$85,3,FALSE)),IF(VLOOKUP($B419,'R4'!$B$80:$E$85,4,FALSE)="","",VLOOKUP($B419,'R4'!$B$80:$E$85,4,FALSE)),IF(VLOOKUP($B419,'R4'!$A$80:$C$85,3,FALSE)="","",VLOOKUP($B419,'R4'!$A$80:$C$85,3,FALSE)))</f>
        <v/>
      </c>
      <c r="H419" s="80" t="str">
        <f>IF(ISERROR(VLOOKUP($B419,'R5'!$A$80:$C$85,3,FALSE)),IF(VLOOKUP($B419,'R5'!$B$80:$E$85,4,FALSE)="","",VLOOKUP($B419,'R5'!$B$80:$E$85,4,FALSE)),IF(VLOOKUP($B419,'R5'!$A$80:$C$85,3,FALSE)="","",VLOOKUP($B419,'R5'!$A$80:$C$85,3,FALSE)))</f>
        <v/>
      </c>
      <c r="I419" s="80" t="str">
        <f>IF(ISERROR(VLOOKUP($B419,'R6'!$A$80:$C$85,3,FALSE)),IF(VLOOKUP($B419,'R6'!$B$80:$E$85,4,FALSE)="","",VLOOKUP($B419,'R6'!$B$80:$E$85,4,FALSE)),IF(VLOOKUP($B419,'R6'!$A$80:$C$85,3,FALSE)="","",VLOOKUP($B419,'R6'!$A$80:$C$85,3,FALSE)))</f>
        <v/>
      </c>
      <c r="J419" s="80">
        <f>IF(ISERROR(VLOOKUP($B419,'R7'!$A$80:$C$85,3,FALSE)),IF(VLOOKUP($B419,'R7'!$B$80:$E$85,4,FALSE)="","",VLOOKUP($B419,'R7'!$B$80:$E$85,4,FALSE)),IF(VLOOKUP($B419,'R7'!$A$80:$C$85,3,FALSE)="","",VLOOKUP($B419,'R7'!$A$80:$C$85,3,FALSE)))</f>
        <v>0</v>
      </c>
      <c r="K419" s="80" t="str">
        <f>IF(ISERROR(VLOOKUP($B419,'R8'!$A$80:$C$85,3,FALSE)),IF(VLOOKUP($B419,'R8'!$B$80:$E$85,4,FALSE)="","",VLOOKUP($B419,'R8'!$B$80:$E$85,4,FALSE)),IF(VLOOKUP($B419,'R8'!$A$80:$C$85,3,FALSE)="","",VLOOKUP($B419,'R8'!$A$80:$C$85,3,FALSE)))</f>
        <v/>
      </c>
      <c r="L419" s="80" t="str">
        <f>IF(ISERROR(VLOOKUP($B419,'R9'!$A$80:$C$85,3,FALSE)),IF(VLOOKUP($B419,'R9'!$B$80:$E$85,4,FALSE)="","",VLOOKUP($B419,'R9'!$B$80:$E$85,4,FALSE)),IF(VLOOKUP($B419,'R9'!$A$80:$C$85,3,FALSE)="","",VLOOKUP($B419,'R9'!$A$80:$C$85,3,FALSE)))</f>
        <v/>
      </c>
      <c r="M419" s="80" t="str">
        <f>IF(ISERROR(VLOOKUP($B419,'R10'!$A$80:$C$85,3,FALSE)),IF(VLOOKUP($B419,'R10'!$B$80:$E$85,4,FALSE)="","",VLOOKUP($B419,'R10'!$B$80:$E$85,4,FALSE)),IF(VLOOKUP($B419,'R10'!$A$80:$C$85,3,FALSE)="","",VLOOKUP($B419,'R10'!$A$80:$C$85,3,FALSE)))</f>
        <v/>
      </c>
      <c r="O419" s="80">
        <f>IF(C419="","",IF(C419&gt;C410,1,IF(C419=C410,0.5,0)))</f>
        <v>0.5</v>
      </c>
      <c r="P419" s="80">
        <f>IF(D419="","",IF(D419&gt;D411,1,IF(D419=D411,0.5,0)))</f>
        <v>0.5</v>
      </c>
      <c r="Q419" s="80">
        <f>IF(E419="","",IF(E419&gt;E412,1,IF(E419=E412,0.5,0)))</f>
        <v>0.5</v>
      </c>
      <c r="R419" s="80" t="str">
        <f>IF(F419="","",IF(F419&gt;F413,1,IF(F419=F413,0.5,0)))</f>
        <v/>
      </c>
      <c r="S419" s="80" t="str">
        <f>IF(G419="","",IF(G419&gt;G414,1,IF(G419=G414,0.5,0)))</f>
        <v/>
      </c>
      <c r="T419" s="80" t="str">
        <f>IF(H419="","",IF(H419&gt;H415,1,IF(H419=H415,0.5,0)))</f>
        <v/>
      </c>
      <c r="U419" s="80" t="str">
        <f>IF(I419="","",IF(I419&gt;I416,1,IF(I419=I416,0.5,0)))</f>
        <v/>
      </c>
      <c r="V419" s="80">
        <f>IF(J419="","",IF(J419&gt;J417,1,IF(J419=J417,0.5,0)))</f>
        <v>0.5</v>
      </c>
      <c r="W419" s="80" t="str">
        <f>IF(K419="","",IF(K419&gt;K418,1,IF(K419=K418,0.5,0)))</f>
        <v/>
      </c>
      <c r="X419" s="80" t="str">
        <f>IF(L419="","",IF(L419&gt;L420,1,IF(L419=L420,0.5,0)))</f>
        <v/>
      </c>
      <c r="Y419" s="80" t="str">
        <f>IF(M419="","",IF(M419&gt;M409,1,IF(M419=M409,0.5,0)))</f>
        <v/>
      </c>
    </row>
    <row r="420" spans="1:25" ht="15" customHeight="1" x14ac:dyDescent="0.3">
      <c r="A420" s="1">
        <v>12</v>
      </c>
      <c r="C420" s="80">
        <f>IF(ISERROR(VLOOKUP($B420,'R11'!$A$80:$C$85,3,FALSE)),IF(VLOOKUP($B420,'R11'!$B$80:$E$85,4,FALSE)="","",VLOOKUP($B420,'R11'!$B$80:$E$85,4,FALSE)),IF(VLOOKUP($B420,'R11'!$A$80:$C$85,3,FALSE)="","",VLOOKUP($B420,'R11'!$A$80:$C$85,3,FALSE)))</f>
        <v>0</v>
      </c>
      <c r="D420" s="80">
        <f>IF(ISERROR(VLOOKUP($B420,'R1'!$A$80:$C$85,3,FALSE)),IF(VLOOKUP($B420,'R1'!$B$80:$E$85,4,FALSE)="","",VLOOKUP($B420,'R1'!$B$80:$E$85,4,FALSE)),IF(VLOOKUP($B420,'R1'!$A$80:$C$85,3,FALSE)="","",VLOOKUP($B420,'R1'!$A$80:$C$85,3,FALSE)))</f>
        <v>0</v>
      </c>
      <c r="E420" s="80">
        <f>IF(ISERROR(VLOOKUP($B420,'R2'!$A$80:$C$85,3,FALSE)),IF(VLOOKUP($B420,'R2'!$B$80:$E$85,4,FALSE)="","",VLOOKUP($B420,'R2'!$B$80:$E$85,4,FALSE)),IF(VLOOKUP($B420,'R2'!$A$80:$C$85,3,FALSE)="","",VLOOKUP($B420,'R2'!$A$80:$C$85,3,FALSE)))</f>
        <v>0</v>
      </c>
      <c r="F420" s="80" t="str">
        <f>IF(ISERROR(VLOOKUP($B420,'R3'!$A$80:$C$85,3,FALSE)),IF(VLOOKUP($B420,'R3'!$B$80:$E$85,4,FALSE)="","",VLOOKUP($B420,'R3'!$B$80:$E$85,4,FALSE)),IF(VLOOKUP($B420,'R3'!$A$80:$C$85,3,FALSE)="","",VLOOKUP($B420,'R3'!$A$80:$C$85,3,FALSE)))</f>
        <v/>
      </c>
      <c r="G420" s="80" t="str">
        <f>IF(ISERROR(VLOOKUP($B420,'R4'!$A$80:$C$85,3,FALSE)),IF(VLOOKUP($B420,'R4'!$B$80:$E$85,4,FALSE)="","",VLOOKUP($B420,'R4'!$B$80:$E$85,4,FALSE)),IF(VLOOKUP($B420,'R4'!$A$80:$C$85,3,FALSE)="","",VLOOKUP($B420,'R4'!$A$80:$C$85,3,FALSE)))</f>
        <v/>
      </c>
      <c r="H420" s="80" t="str">
        <f>IF(ISERROR(VLOOKUP($B420,'R5'!$A$80:$C$85,3,FALSE)),IF(VLOOKUP($B420,'R5'!$B$80:$E$85,4,FALSE)="","",VLOOKUP($B420,'R5'!$B$80:$E$85,4,FALSE)),IF(VLOOKUP($B420,'R5'!$A$80:$C$85,3,FALSE)="","",VLOOKUP($B420,'R5'!$A$80:$C$85,3,FALSE)))</f>
        <v/>
      </c>
      <c r="I420" s="80" t="str">
        <f>IF(ISERROR(VLOOKUP($B420,'R6'!$A$80:$C$85,3,FALSE)),IF(VLOOKUP($B420,'R6'!$B$80:$E$85,4,FALSE)="","",VLOOKUP($B420,'R6'!$B$80:$E$85,4,FALSE)),IF(VLOOKUP($B420,'R6'!$A$80:$C$85,3,FALSE)="","",VLOOKUP($B420,'R6'!$A$80:$C$85,3,FALSE)))</f>
        <v/>
      </c>
      <c r="J420" s="80">
        <f>IF(ISERROR(VLOOKUP($B420,'R7'!$A$80:$C$85,3,FALSE)),IF(VLOOKUP($B420,'R7'!$B$80:$E$85,4,FALSE)="","",VLOOKUP($B420,'R7'!$B$80:$E$85,4,FALSE)),IF(VLOOKUP($B420,'R7'!$A$80:$C$85,3,FALSE)="","",VLOOKUP($B420,'R7'!$A$80:$C$85,3,FALSE)))</f>
        <v>0</v>
      </c>
      <c r="K420" s="80" t="str">
        <f>IF(ISERROR(VLOOKUP($B420,'R8'!$A$80:$C$85,3,FALSE)),IF(VLOOKUP($B420,'R8'!$B$80:$E$85,4,FALSE)="","",VLOOKUP($B420,'R8'!$B$80:$E$85,4,FALSE)),IF(VLOOKUP($B420,'R8'!$A$80:$C$85,3,FALSE)="","",VLOOKUP($B420,'R8'!$A$80:$C$85,3,FALSE)))</f>
        <v/>
      </c>
      <c r="L420" s="80" t="str">
        <f>IF(ISERROR(VLOOKUP($B420,'R9'!$A$80:$C$85,3,FALSE)),IF(VLOOKUP($B420,'R9'!$B$80:$E$85,4,FALSE)="","",VLOOKUP($B420,'R9'!$B$80:$E$85,4,FALSE)),IF(VLOOKUP($B420,'R9'!$A$80:$C$85,3,FALSE)="","",VLOOKUP($B420,'R9'!$A$80:$C$85,3,FALSE)))</f>
        <v/>
      </c>
      <c r="M420" s="80" t="str">
        <f>IF(ISERROR(VLOOKUP($B420,'R10'!$A$80:$C$85,3,FALSE)),IF(VLOOKUP($B420,'R10'!$B$80:$E$85,4,FALSE)="","",VLOOKUP($B420,'R10'!$B$80:$E$85,4,FALSE)),IF(VLOOKUP($B420,'R10'!$A$80:$C$85,3,FALSE)="","",VLOOKUP($B420,'R10'!$A$80:$C$85,3,FALSE)))</f>
        <v/>
      </c>
      <c r="O420" s="80">
        <f>IF(C420="","",IF(C420&gt;C409,1,IF(C420=C409,0.5,0)))</f>
        <v>0.5</v>
      </c>
      <c r="P420" s="80">
        <f>IF(D420="","",IF(D420&gt;D415,1,IF(D420=D415,0.5,0)))</f>
        <v>0.5</v>
      </c>
      <c r="Q420" s="80">
        <f>IF(E420="","",IF(E420&gt;E410,1,IF(E420=E410,0.5,0)))</f>
        <v>0.5</v>
      </c>
      <c r="R420" s="80" t="str">
        <f>IF(F420="","",IF(F420&gt;F416,1,IF(F420=F416,0.5,0)))</f>
        <v/>
      </c>
      <c r="S420" s="80" t="str">
        <f>IF(G420="","",IF(G420&gt;G411,1,IF(G420=G411,0.5,0)))</f>
        <v/>
      </c>
      <c r="T420" s="80" t="str">
        <f>IF(H420="","",IF(H420&gt;H417,1,IF(H420=H417,0.5,0)))</f>
        <v/>
      </c>
      <c r="U420" s="80" t="str">
        <f>IF(I420="","",IF(I420&gt;I412,1,IF(I420=I412,0.5,0)))</f>
        <v/>
      </c>
      <c r="V420" s="80">
        <f>IF(J420="","",IF(J420&gt;J418,1,IF(J420=J418,0.5,0)))</f>
        <v>0.5</v>
      </c>
      <c r="W420" s="80" t="str">
        <f>IF(K420="","",IF(K420&gt;K413,1,IF(K420=K413,0.5,0)))</f>
        <v/>
      </c>
      <c r="X420" s="80" t="str">
        <f>IF(L420="","",IF(L420&gt;L419,1,IF(L420=L419,0.5,0)))</f>
        <v/>
      </c>
      <c r="Y420" s="80" t="str">
        <f>IF(M420="","",IF(M420&gt;M414,1,IF(M420=M414,0.5,0)))</f>
        <v/>
      </c>
    </row>
    <row r="421" spans="1:25" ht="15" customHeight="1" x14ac:dyDescent="0.3">
      <c r="A421" s="1"/>
      <c r="B421" s="88" t="s">
        <v>59</v>
      </c>
    </row>
    <row r="422" spans="1:25" ht="15" customHeight="1" x14ac:dyDescent="0.3">
      <c r="A422" s="1"/>
      <c r="B422" s="87" t="s">
        <v>44</v>
      </c>
    </row>
    <row r="423" spans="1:25" ht="15" customHeight="1" x14ac:dyDescent="0.3">
      <c r="A423" s="1"/>
      <c r="B423" s="87"/>
    </row>
    <row r="424" spans="1:25" ht="15" customHeight="1" x14ac:dyDescent="0.3">
      <c r="A424" s="1">
        <v>1</v>
      </c>
      <c r="C424" s="80">
        <f>IF(ISERROR(VLOOKUP($B424,'R11'!$G$80:$I$85,3,FALSE)),IF(VLOOKUP($B424,'R11'!$H$80:$K$85,4,FALSE)="","",VLOOKUP($B424,'R11'!$H$80:$K$85,4,FALSE)),IF(VLOOKUP($B424,'R11'!$G$80:$I$85,3,FALSE)="","",VLOOKUP($B424,'R11'!$G$80:$I$85,3,FALSE)))</f>
        <v>0</v>
      </c>
      <c r="D424" s="80">
        <f>IF(ISERROR(VLOOKUP($B424,'R1'!$G$80:$I$85,3,FALSE)),IF(VLOOKUP($B424,'R1'!$H$80:$K$85,4,FALSE)="","",VLOOKUP($B424,'R1'!$H$80:$K$85,4,FALSE)),IF(VLOOKUP($B424,'R1'!$G$80:$I$85,3,FALSE)="","",VLOOKUP($B424,'R1'!$G$80:$I$85,3,FALSE)))</f>
        <v>0</v>
      </c>
      <c r="E424" s="80">
        <f>IF(ISERROR(VLOOKUP($B424,'R2'!$G$80:$I$85,3,FALSE)),IF(VLOOKUP($B424,'R2'!$H$80:$K$85,4,FALSE)="","",VLOOKUP($B424,'R2'!$H$80:$K$85,4,FALSE)),IF(VLOOKUP($B424,'R2'!$G$80:$I$85,3,FALSE)="","",VLOOKUP($B424,'R2'!$G$80:$I$85,3,FALSE)))</f>
        <v>0</v>
      </c>
      <c r="F424" s="80" t="str">
        <f>IF(ISERROR(VLOOKUP($B424,'R3'!$G$80:$I$85,3,FALSE)),IF(VLOOKUP($B424,'R3'!$H$80:$K$85,4,FALSE)="","",VLOOKUP($B424,'R3'!$H$80:$K$85,4,FALSE)),IF(VLOOKUP($B424,'R3'!$G$80:$I$85,3,FALSE)="","",VLOOKUP($B424,'R3'!$G$80:$I$85,3,FALSE)))</f>
        <v/>
      </c>
      <c r="G424" s="80" t="str">
        <f>IF(ISERROR(VLOOKUP($B424,'R4'!$G$80:$I$85,3,FALSE)),IF(VLOOKUP($B424,'R4'!$H$80:$K$85,4,FALSE)="","",VLOOKUP($B424,'R4'!$H$80:$K$85,4,FALSE)),IF(VLOOKUP($B424,'R4'!$G$80:$I$85,3,FALSE)="","",VLOOKUP($B424,'R4'!$G$80:$I$85,3,FALSE)))</f>
        <v/>
      </c>
      <c r="H424" s="80" t="str">
        <f>IF(ISERROR(VLOOKUP($B424,'R5'!$G$80:$I$85,3,FALSE)),IF(VLOOKUP($B424,'R5'!$H$80:$K$85,4,FALSE)="","",VLOOKUP($B424,'R5'!$H$80:$K$85,4,FALSE)),IF(VLOOKUP($B424,'R5'!$G$80:$I$85,3,FALSE)="","",VLOOKUP($B424,'R5'!$G$80:$I$85,3,FALSE)))</f>
        <v/>
      </c>
      <c r="I424" s="80" t="str">
        <f>IF(ISERROR(VLOOKUP($B424,'R6'!$G$80:$I$85,3,FALSE)),IF(VLOOKUP($B424,'R6'!$H$80:$K$85,4,FALSE)="","",VLOOKUP($B424,'R6'!$H$80:$K$85,4,FALSE)),IF(VLOOKUP($B424,'R6'!$G$80:$I$85,3,FALSE)="","",VLOOKUP($B424,'R6'!$G$80:$I$85,3,FALSE)))</f>
        <v/>
      </c>
      <c r="J424" s="80">
        <f>IF(ISERROR(VLOOKUP($B424,'R7'!$G$80:$I$85,3,FALSE)),IF(VLOOKUP($B424,'R7'!$H$80:$K$85,4,FALSE)="","",VLOOKUP($B424,'R7'!$H$80:$K$85,4,FALSE)),IF(VLOOKUP($B424,'R7'!$G$80:$I$85,3,FALSE)="","",VLOOKUP($B424,'R7'!$G$80:$I$85,3,FALSE)))</f>
        <v>0</v>
      </c>
      <c r="K424" s="80" t="str">
        <f>IF(ISERROR(VLOOKUP($B424,'R8'!$G$80:$I$85,3,FALSE)),IF(VLOOKUP($B424,'R8'!$H$80:$K$85,4,FALSE)="","",VLOOKUP($B424,'R8'!$H$80:$K$85,4,FALSE)),IF(VLOOKUP($B424,'R8'!$G$80:$I$85,3,FALSE)="","",VLOOKUP($B424,'R8'!$G$80:$I$85,3,FALSE)))</f>
        <v/>
      </c>
      <c r="L424" s="80" t="str">
        <f>IF(ISERROR(VLOOKUP($B424,'R9'!$G$80:$I$85,3,FALSE)),IF(VLOOKUP($B424,'R9'!$H$80:$K$85,4,FALSE)="","",VLOOKUP($B424,'R9'!$H$80:$K$85,4,FALSE)),IF(VLOOKUP($B424,'R9'!$G$80:$I$85,3,FALSE)="","",VLOOKUP($B424,'R9'!$G$80:$I$85,3,FALSE)))</f>
        <v/>
      </c>
      <c r="M424" s="80" t="str">
        <f>IF(ISERROR(VLOOKUP($B424,'R10'!$G$80:$I$85,3,FALSE)),IF(VLOOKUP($B424,'R10'!$H$80:$K$85,4,FALSE)="","",VLOOKUP($B424,'R10'!$H$80:$K$85,4,FALSE)),IF(VLOOKUP($B424,'R10'!$G$80:$I$85,3,FALSE)="","",VLOOKUP($B424,'R10'!$G$80:$I$85,3,FALSE)))</f>
        <v/>
      </c>
      <c r="O424" s="80">
        <f>IF(C424="","",IF(C424&gt;C435,1,IF(C424=C435,0.5,0)))</f>
        <v>0.5</v>
      </c>
      <c r="P424" s="80">
        <f>IF(D424="","",IF(D424&gt;D425,1,IF(D424=D425,0.5,0)))</f>
        <v>0.5</v>
      </c>
      <c r="Q424" s="80">
        <f>IF(E424="","",IF(E424&gt;E426,1,IF(E424=E426,0.5,0)))</f>
        <v>0.5</v>
      </c>
      <c r="R424" s="80" t="str">
        <f>IF(F424="","",IF(F424&gt;F427,1,IF(F424=F427,0.5,0)))</f>
        <v/>
      </c>
      <c r="S424" s="80" t="str">
        <f>IF(G424="","",IF(G424&gt;G428,1,IF(G424=G428,0.5,0)))</f>
        <v/>
      </c>
      <c r="T424" s="80" t="str">
        <f>IF(H424="","",IF(H424&gt;H429,1,IF(H424=H429,0.5,0)))</f>
        <v/>
      </c>
      <c r="U424" s="80" t="str">
        <f>IF(I424="","",IF(I424&gt;I430,1,IF(I424=I430,0.5,0)))</f>
        <v/>
      </c>
      <c r="V424" s="80">
        <f>IF(J424="","",IF(J424&gt;J431,1,IF(J424=J431,0.5,0)))</f>
        <v>0.5</v>
      </c>
      <c r="W424" s="80" t="str">
        <f>IF(K424="","",IF(K424&gt;K432,1,IF(K424=K432,0.5,0)))</f>
        <v/>
      </c>
      <c r="X424" s="80" t="str">
        <f>IF(L424="","",IF(L424&gt;L433,1,IF(L424=L433,0.5,0)))</f>
        <v/>
      </c>
      <c r="Y424" s="80" t="str">
        <f>IF(M424="","",IF(M424&gt;M434,1,IF(M424=M434,0.5,0)))</f>
        <v/>
      </c>
    </row>
    <row r="425" spans="1:25" ht="15" customHeight="1" x14ac:dyDescent="0.3">
      <c r="A425" s="1">
        <v>2</v>
      </c>
      <c r="C425" s="80">
        <f>IF(ISERROR(VLOOKUP($B425,'R11'!$G$80:$I$85,3,FALSE)),IF(VLOOKUP($B425,'R11'!$H$80:$K$85,4,FALSE)="","",VLOOKUP($B425,'R11'!$H$80:$K$85,4,FALSE)),IF(VLOOKUP($B425,'R11'!$G$80:$I$85,3,FALSE)="","",VLOOKUP($B425,'R11'!$G$80:$I$85,3,FALSE)))</f>
        <v>0</v>
      </c>
      <c r="D425" s="80">
        <f>IF(ISERROR(VLOOKUP($B425,'R1'!$G$80:$I$85,3,FALSE)),IF(VLOOKUP($B425,'R1'!$H$80:$K$85,4,FALSE)="","",VLOOKUP($B425,'R1'!$H$80:$K$85,4,FALSE)),IF(VLOOKUP($B425,'R1'!$G$80:$I$85,3,FALSE)="","",VLOOKUP($B425,'R1'!$G$80:$I$85,3,FALSE)))</f>
        <v>0</v>
      </c>
      <c r="E425" s="80">
        <f>IF(ISERROR(VLOOKUP($B425,'R2'!$G$80:$I$85,3,FALSE)),IF(VLOOKUP($B425,'R2'!$H$80:$K$85,4,FALSE)="","",VLOOKUP($B425,'R2'!$H$80:$K$85,4,FALSE)),IF(VLOOKUP($B425,'R2'!$G$80:$I$85,3,FALSE)="","",VLOOKUP($B425,'R2'!$G$80:$I$85,3,FALSE)))</f>
        <v>0</v>
      </c>
      <c r="F425" s="80" t="str">
        <f>IF(ISERROR(VLOOKUP($B425,'R3'!$G$80:$I$85,3,FALSE)),IF(VLOOKUP($B425,'R3'!$H$80:$K$85,4,FALSE)="","",VLOOKUP($B425,'R3'!$H$80:$K$85,4,FALSE)),IF(VLOOKUP($B425,'R3'!$G$80:$I$85,3,FALSE)="","",VLOOKUP($B425,'R3'!$G$80:$I$85,3,FALSE)))</f>
        <v/>
      </c>
      <c r="G425" s="80" t="str">
        <f>IF(ISERROR(VLOOKUP($B425,'R4'!$G$80:$I$85,3,FALSE)),IF(VLOOKUP($B425,'R4'!$H$80:$K$85,4,FALSE)="","",VLOOKUP($B425,'R4'!$H$80:$K$85,4,FALSE)),IF(VLOOKUP($B425,'R4'!$G$80:$I$85,3,FALSE)="","",VLOOKUP($B425,'R4'!$G$80:$I$85,3,FALSE)))</f>
        <v/>
      </c>
      <c r="H425" s="80" t="str">
        <f>IF(ISERROR(VLOOKUP($B425,'R5'!$G$80:$I$85,3,FALSE)),IF(VLOOKUP($B425,'R5'!$H$80:$K$85,4,FALSE)="","",VLOOKUP($B425,'R5'!$H$80:$K$85,4,FALSE)),IF(VLOOKUP($B425,'R5'!$G$80:$I$85,3,FALSE)="","",VLOOKUP($B425,'R5'!$G$80:$I$85,3,FALSE)))</f>
        <v/>
      </c>
      <c r="I425" s="80" t="str">
        <f>IF(ISERROR(VLOOKUP($B425,'R6'!$G$80:$I$85,3,FALSE)),IF(VLOOKUP($B425,'R6'!$H$80:$K$85,4,FALSE)="","",VLOOKUP($B425,'R6'!$H$80:$K$85,4,FALSE)),IF(VLOOKUP($B425,'R6'!$G$80:$I$85,3,FALSE)="","",VLOOKUP($B425,'R6'!$G$80:$I$85,3,FALSE)))</f>
        <v/>
      </c>
      <c r="J425" s="80">
        <f>IF(ISERROR(VLOOKUP($B425,'R7'!$G$80:$I$85,3,FALSE)),IF(VLOOKUP($B425,'R7'!$H$80:$K$85,4,FALSE)="","",VLOOKUP($B425,'R7'!$H$80:$K$85,4,FALSE)),IF(VLOOKUP($B425,'R7'!$G$80:$I$85,3,FALSE)="","",VLOOKUP($B425,'R7'!$G$80:$I$85,3,FALSE)))</f>
        <v>0</v>
      </c>
      <c r="K425" s="80" t="str">
        <f>IF(ISERROR(VLOOKUP($B425,'R8'!$G$80:$I$85,3,FALSE)),IF(VLOOKUP($B425,'R8'!$H$80:$K$85,4,FALSE)="","",VLOOKUP($B425,'R8'!$H$80:$K$85,4,FALSE)),IF(VLOOKUP($B425,'R8'!$G$80:$I$85,3,FALSE)="","",VLOOKUP($B425,'R8'!$G$80:$I$85,3,FALSE)))</f>
        <v/>
      </c>
      <c r="L425" s="80" t="str">
        <f>IF(ISERROR(VLOOKUP($B425,'R9'!$G$80:$I$85,3,FALSE)),IF(VLOOKUP($B425,'R9'!$H$80:$K$85,4,FALSE)="","",VLOOKUP($B425,'R9'!$H$80:$K$85,4,FALSE)),IF(VLOOKUP($B425,'R9'!$G$80:$I$85,3,FALSE)="","",VLOOKUP($B425,'R9'!$G$80:$I$85,3,FALSE)))</f>
        <v/>
      </c>
      <c r="M425" s="80" t="str">
        <f>IF(ISERROR(VLOOKUP($B425,'R10'!$G$80:$I$85,3,FALSE)),IF(VLOOKUP($B425,'R10'!$H$80:$K$85,4,FALSE)="","",VLOOKUP($B425,'R10'!$H$80:$K$85,4,FALSE)),IF(VLOOKUP($B425,'R10'!$G$80:$I$85,3,FALSE)="","",VLOOKUP($B425,'R10'!$G$80:$I$85,3,FALSE)))</f>
        <v/>
      </c>
      <c r="O425" s="80">
        <f>IF(C425="","",IF(C425&gt;C434,1,IF(C425=C434,0.5,0)))</f>
        <v>0.5</v>
      </c>
      <c r="P425" s="80">
        <f>IF(D425="","",IF(D425&gt;D424,1,IF(D425=D424,0.5,0)))</f>
        <v>0.5</v>
      </c>
      <c r="Q425" s="80">
        <f>IF(E425="","",IF(E425&gt;E435,1,IF(E425=E435,0.5,0)))</f>
        <v>0.5</v>
      </c>
      <c r="R425" s="80" t="str">
        <f>IF(F425="","",IF(F425&gt;F426,1,IF(F425=F426,0.5,0)))</f>
        <v/>
      </c>
      <c r="S425" s="80" t="str">
        <f>IF(G425="","",IF(G425&gt;G427,1,IF(G425=G427,0.5,0)))</f>
        <v/>
      </c>
      <c r="T425" s="80" t="str">
        <f>IF(H425="","",IF(H425&gt;H428,1,IF(H425=H428,0.5,0)))</f>
        <v/>
      </c>
      <c r="U425" s="80" t="str">
        <f>IF(I425="","",IF(I425&gt;I429,1,IF(I425=I429,0.5,0)))</f>
        <v/>
      </c>
      <c r="V425" s="80">
        <f>IF(J425="","",IF(J425&gt;J430,1,IF(J425=J430,0.5,0)))</f>
        <v>0.5</v>
      </c>
      <c r="W425" s="80" t="str">
        <f>IF(K425="","",IF(K425&gt;K431,1,IF(K425=K431,0.5,0)))</f>
        <v/>
      </c>
      <c r="X425" s="80" t="str">
        <f>IF(L425="","",IF(L425&gt;L432,1,IF(L425=L432,0.5,0)))</f>
        <v/>
      </c>
      <c r="Y425" s="80" t="str">
        <f>IF(M425="","",IF(M425&gt;M433,1,IF(M425=M433,0.5,0)))</f>
        <v/>
      </c>
    </row>
    <row r="426" spans="1:25" ht="15" customHeight="1" x14ac:dyDescent="0.3">
      <c r="A426" s="1">
        <v>3</v>
      </c>
      <c r="C426" s="80">
        <f>IF(ISERROR(VLOOKUP($B426,'R11'!$G$80:$I$85,3,FALSE)),IF(VLOOKUP($B426,'R11'!$H$80:$K$85,4,FALSE)="","",VLOOKUP($B426,'R11'!$H$80:$K$85,4,FALSE)),IF(VLOOKUP($B426,'R11'!$G$80:$I$85,3,FALSE)="","",VLOOKUP($B426,'R11'!$G$80:$I$85,3,FALSE)))</f>
        <v>0</v>
      </c>
      <c r="D426" s="80">
        <f>IF(ISERROR(VLOOKUP($B426,'R1'!$G$80:$I$85,3,FALSE)),IF(VLOOKUP($B426,'R1'!$H$80:$K$85,4,FALSE)="","",VLOOKUP($B426,'R1'!$H$80:$K$85,4,FALSE)),IF(VLOOKUP($B426,'R1'!$G$80:$I$85,3,FALSE)="","",VLOOKUP($B426,'R1'!$G$80:$I$85,3,FALSE)))</f>
        <v>0</v>
      </c>
      <c r="E426" s="80">
        <f>IF(ISERROR(VLOOKUP($B426,'R2'!$G$80:$I$85,3,FALSE)),IF(VLOOKUP($B426,'R2'!$H$80:$K$85,4,FALSE)="","",VLOOKUP($B426,'R2'!$H$80:$K$85,4,FALSE)),IF(VLOOKUP($B426,'R2'!$G$80:$I$85,3,FALSE)="","",VLOOKUP($B426,'R2'!$G$80:$I$85,3,FALSE)))</f>
        <v>0</v>
      </c>
      <c r="F426" s="80" t="str">
        <f>IF(ISERROR(VLOOKUP($B426,'R3'!$G$80:$I$85,3,FALSE)),IF(VLOOKUP($B426,'R3'!$H$80:$K$85,4,FALSE)="","",VLOOKUP($B426,'R3'!$H$80:$K$85,4,FALSE)),IF(VLOOKUP($B426,'R3'!$G$80:$I$85,3,FALSE)="","",VLOOKUP($B426,'R3'!$G$80:$I$85,3,FALSE)))</f>
        <v/>
      </c>
      <c r="G426" s="80" t="str">
        <f>IF(ISERROR(VLOOKUP($B426,'R4'!$G$80:$I$85,3,FALSE)),IF(VLOOKUP($B426,'R4'!$H$80:$K$85,4,FALSE)="","",VLOOKUP($B426,'R4'!$H$80:$K$85,4,FALSE)),IF(VLOOKUP($B426,'R4'!$G$80:$I$85,3,FALSE)="","",VLOOKUP($B426,'R4'!$G$80:$I$85,3,FALSE)))</f>
        <v/>
      </c>
      <c r="H426" s="80" t="str">
        <f>IF(ISERROR(VLOOKUP($B426,'R5'!$G$80:$I$85,3,FALSE)),IF(VLOOKUP($B426,'R5'!$H$80:$K$85,4,FALSE)="","",VLOOKUP($B426,'R5'!$H$80:$K$85,4,FALSE)),IF(VLOOKUP($B426,'R5'!$G$80:$I$85,3,FALSE)="","",VLOOKUP($B426,'R5'!$G$80:$I$85,3,FALSE)))</f>
        <v/>
      </c>
      <c r="I426" s="80" t="str">
        <f>IF(ISERROR(VLOOKUP($B426,'R6'!$G$80:$I$85,3,FALSE)),IF(VLOOKUP($B426,'R6'!$H$80:$K$85,4,FALSE)="","",VLOOKUP($B426,'R6'!$H$80:$K$85,4,FALSE)),IF(VLOOKUP($B426,'R6'!$G$80:$I$85,3,FALSE)="","",VLOOKUP($B426,'R6'!$G$80:$I$85,3,FALSE)))</f>
        <v/>
      </c>
      <c r="J426" s="80">
        <f>IF(ISERROR(VLOOKUP($B426,'R7'!$G$80:$I$85,3,FALSE)),IF(VLOOKUP($B426,'R7'!$H$80:$K$85,4,FALSE)="","",VLOOKUP($B426,'R7'!$H$80:$K$85,4,FALSE)),IF(VLOOKUP($B426,'R7'!$G$80:$I$85,3,FALSE)="","",VLOOKUP($B426,'R7'!$G$80:$I$85,3,FALSE)))</f>
        <v>0</v>
      </c>
      <c r="K426" s="80" t="str">
        <f>IF(ISERROR(VLOOKUP($B426,'R8'!$G$80:$I$85,3,FALSE)),IF(VLOOKUP($B426,'R8'!$H$80:$K$85,4,FALSE)="","",VLOOKUP($B426,'R8'!$H$80:$K$85,4,FALSE)),IF(VLOOKUP($B426,'R8'!$G$80:$I$85,3,FALSE)="","",VLOOKUP($B426,'R8'!$G$80:$I$85,3,FALSE)))</f>
        <v/>
      </c>
      <c r="L426" s="80" t="str">
        <f>IF(ISERROR(VLOOKUP($B426,'R9'!$G$80:$I$85,3,FALSE)),IF(VLOOKUP($B426,'R9'!$H$80:$K$85,4,FALSE)="","",VLOOKUP($B426,'R9'!$H$80:$K$85,4,FALSE)),IF(VLOOKUP($B426,'R9'!$G$80:$I$85,3,FALSE)="","",VLOOKUP($B426,'R9'!$G$80:$I$85,3,FALSE)))</f>
        <v/>
      </c>
      <c r="M426" s="80" t="str">
        <f>IF(ISERROR(VLOOKUP($B426,'R10'!$G$80:$I$85,3,FALSE)),IF(VLOOKUP($B426,'R10'!$H$80:$K$85,4,FALSE)="","",VLOOKUP($B426,'R10'!$H$80:$K$85,4,FALSE)),IF(VLOOKUP($B426,'R10'!$G$80:$I$85,3,FALSE)="","",VLOOKUP($B426,'R10'!$G$80:$I$85,3,FALSE)))</f>
        <v/>
      </c>
      <c r="O426" s="80">
        <f>IF(C426="","",IF(C426&gt;C433,1,IF(C426=C433,0.5,0)))</f>
        <v>0.5</v>
      </c>
      <c r="P426" s="80">
        <f>IF(D426="","",IF(D426&gt;D434,1,IF(D426=D434,0.5,0)))</f>
        <v>0.5</v>
      </c>
      <c r="Q426" s="80">
        <f>IF(E426="","",IF(E426&gt;E424,1,IF(E426=E424,0.5,0)))</f>
        <v>0.5</v>
      </c>
      <c r="R426" s="80" t="str">
        <f>IF(F426="","",IF(F426&gt;F425,1,IF(F426=F425,0.5,0)))</f>
        <v/>
      </c>
      <c r="S426" s="80" t="str">
        <f>IF(G426="","",IF(G426&gt;G435,1,IF(G426=G435,0.5,0)))</f>
        <v/>
      </c>
      <c r="T426" s="80" t="str">
        <f>IF(H426="","",IF(H426&gt;H427,1,IF(H426=H427,0.5,0)))</f>
        <v/>
      </c>
      <c r="U426" s="80" t="str">
        <f>IF(I426="","",IF(I426&gt;I428,1,IF(I426=I428,0.5,0)))</f>
        <v/>
      </c>
      <c r="V426" s="80">
        <f>IF(J426="","",IF(J426&gt;J429,1,IF(J426=J429,0.5,0)))</f>
        <v>0.5</v>
      </c>
      <c r="W426" s="80" t="str">
        <f>IF(K426="","",IF(K426&gt;K430,1,IF(K426=K430,0.5,0)))</f>
        <v/>
      </c>
      <c r="X426" s="80" t="str">
        <f>IF(L426="","",IF(L426&gt;L431,1,IF(L426=L431,0.5,0)))</f>
        <v/>
      </c>
      <c r="Y426" s="80" t="str">
        <f>IF(M426="","",IF(M426&gt;M432,1,IF(M426=M432,0.5,0)))</f>
        <v/>
      </c>
    </row>
    <row r="427" spans="1:25" ht="15" customHeight="1" x14ac:dyDescent="0.3">
      <c r="A427" s="1">
        <v>4</v>
      </c>
      <c r="C427" s="80">
        <f>IF(ISERROR(VLOOKUP($B427,'R11'!$G$80:$I$85,3,FALSE)),IF(VLOOKUP($B427,'R11'!$H$80:$K$85,4,FALSE)="","",VLOOKUP($B427,'R11'!$H$80:$K$85,4,FALSE)),IF(VLOOKUP($B427,'R11'!$G$80:$I$85,3,FALSE)="","",VLOOKUP($B427,'R11'!$G$80:$I$85,3,FALSE)))</f>
        <v>0</v>
      </c>
      <c r="D427" s="80">
        <f>IF(ISERROR(VLOOKUP($B427,'R1'!$G$80:$I$85,3,FALSE)),IF(VLOOKUP($B427,'R1'!$H$80:$K$85,4,FALSE)="","",VLOOKUP($B427,'R1'!$H$80:$K$85,4,FALSE)),IF(VLOOKUP($B427,'R1'!$G$80:$I$85,3,FALSE)="","",VLOOKUP($B427,'R1'!$G$80:$I$85,3,FALSE)))</f>
        <v>0</v>
      </c>
      <c r="E427" s="80">
        <f>IF(ISERROR(VLOOKUP($B427,'R2'!$G$80:$I$85,3,FALSE)),IF(VLOOKUP($B427,'R2'!$H$80:$K$85,4,FALSE)="","",VLOOKUP($B427,'R2'!$H$80:$K$85,4,FALSE)),IF(VLOOKUP($B427,'R2'!$G$80:$I$85,3,FALSE)="","",VLOOKUP($B427,'R2'!$G$80:$I$85,3,FALSE)))</f>
        <v>0</v>
      </c>
      <c r="F427" s="80" t="str">
        <f>IF(ISERROR(VLOOKUP($B427,'R3'!$G$80:$I$85,3,FALSE)),IF(VLOOKUP($B427,'R3'!$H$80:$K$85,4,FALSE)="","",VLOOKUP($B427,'R3'!$H$80:$K$85,4,FALSE)),IF(VLOOKUP($B427,'R3'!$G$80:$I$85,3,FALSE)="","",VLOOKUP($B427,'R3'!$G$80:$I$85,3,FALSE)))</f>
        <v/>
      </c>
      <c r="G427" s="80" t="str">
        <f>IF(ISERROR(VLOOKUP($B427,'R4'!$G$80:$I$85,3,FALSE)),IF(VLOOKUP($B427,'R4'!$H$80:$K$85,4,FALSE)="","",VLOOKUP($B427,'R4'!$H$80:$K$85,4,FALSE)),IF(VLOOKUP($B427,'R4'!$G$80:$I$85,3,FALSE)="","",VLOOKUP($B427,'R4'!$G$80:$I$85,3,FALSE)))</f>
        <v/>
      </c>
      <c r="H427" s="80" t="str">
        <f>IF(ISERROR(VLOOKUP($B427,'R5'!$G$80:$I$85,3,FALSE)),IF(VLOOKUP($B427,'R5'!$H$80:$K$85,4,FALSE)="","",VLOOKUP($B427,'R5'!$H$80:$K$85,4,FALSE)),IF(VLOOKUP($B427,'R5'!$G$80:$I$85,3,FALSE)="","",VLOOKUP($B427,'R5'!$G$80:$I$85,3,FALSE)))</f>
        <v/>
      </c>
      <c r="I427" s="80" t="str">
        <f>IF(ISERROR(VLOOKUP($B427,'R6'!$G$80:$I$85,3,FALSE)),IF(VLOOKUP($B427,'R6'!$H$80:$K$85,4,FALSE)="","",VLOOKUP($B427,'R6'!$H$80:$K$85,4,FALSE)),IF(VLOOKUP($B427,'R6'!$G$80:$I$85,3,FALSE)="","",VLOOKUP($B427,'R6'!$G$80:$I$85,3,FALSE)))</f>
        <v/>
      </c>
      <c r="J427" s="80">
        <f>IF(ISERROR(VLOOKUP($B427,'R7'!$G$80:$I$85,3,FALSE)),IF(VLOOKUP($B427,'R7'!$H$80:$K$85,4,FALSE)="","",VLOOKUP($B427,'R7'!$H$80:$K$85,4,FALSE)),IF(VLOOKUP($B427,'R7'!$G$80:$I$85,3,FALSE)="","",VLOOKUP($B427,'R7'!$G$80:$I$85,3,FALSE)))</f>
        <v>0</v>
      </c>
      <c r="K427" s="80" t="str">
        <f>IF(ISERROR(VLOOKUP($B427,'R8'!$G$80:$I$85,3,FALSE)),IF(VLOOKUP($B427,'R8'!$H$80:$K$85,4,FALSE)="","",VLOOKUP($B427,'R8'!$H$80:$K$85,4,FALSE)),IF(VLOOKUP($B427,'R8'!$G$80:$I$85,3,FALSE)="","",VLOOKUP($B427,'R8'!$G$80:$I$85,3,FALSE)))</f>
        <v/>
      </c>
      <c r="L427" s="80" t="str">
        <f>IF(ISERROR(VLOOKUP($B427,'R9'!$G$80:$I$85,3,FALSE)),IF(VLOOKUP($B427,'R9'!$H$80:$K$85,4,FALSE)="","",VLOOKUP($B427,'R9'!$H$80:$K$85,4,FALSE)),IF(VLOOKUP($B427,'R9'!$G$80:$I$85,3,FALSE)="","",VLOOKUP($B427,'R9'!$G$80:$I$85,3,FALSE)))</f>
        <v/>
      </c>
      <c r="M427" s="80" t="str">
        <f>IF(ISERROR(VLOOKUP($B427,'R10'!$G$80:$I$85,3,FALSE)),IF(VLOOKUP($B427,'R10'!$H$80:$K$85,4,FALSE)="","",VLOOKUP($B427,'R10'!$H$80:$K$85,4,FALSE)),IF(VLOOKUP($B427,'R10'!$G$80:$I$85,3,FALSE)="","",VLOOKUP($B427,'R10'!$G$80:$I$85,3,FALSE)))</f>
        <v/>
      </c>
      <c r="O427" s="80">
        <f>IF(C427="","",IF(C427&gt;C432,1,IF(C427=C432,0.5,0)))</f>
        <v>0.5</v>
      </c>
      <c r="P427" s="80">
        <f>IF(D427="","",IF(D427&gt;D433,1,IF(D427=D433,0.5,0)))</f>
        <v>0.5</v>
      </c>
      <c r="Q427" s="80">
        <f>IF(E427="","",IF(E427&gt;E434,1,IF(E427=E434,0.5,0)))</f>
        <v>0.5</v>
      </c>
      <c r="R427" s="80" t="str">
        <f>IF(F427="","",IF(F427&gt;F424,1,IF(F427=F424,0.5,0)))</f>
        <v/>
      </c>
      <c r="S427" s="80" t="str">
        <f>IF(G427="","",IF(G427&gt;G425,1,IF(G427=G425,0.5,0)))</f>
        <v/>
      </c>
      <c r="T427" s="80" t="str">
        <f>IF(H427="","",IF(H427&gt;H426,1,IF(H427=H426,0.5,0)))</f>
        <v/>
      </c>
      <c r="U427" s="80" t="str">
        <f>IF(I427="","",IF(I427&gt;I435,1,IF(I427=I435,0.5,0)))</f>
        <v/>
      </c>
      <c r="V427" s="80">
        <f>IF(J427="","",IF(J427&gt;J428,1,IF(J427=J428,0.5,0)))</f>
        <v>0.5</v>
      </c>
      <c r="W427" s="80" t="str">
        <f>IF(K427="","",IF(K427&gt;K429,1,IF(K427=K429,0.5,0)))</f>
        <v/>
      </c>
      <c r="X427" s="80" t="str">
        <f>IF(L427="","",IF(L427&gt;L430,1,IF(L427=L430,0.5,0)))</f>
        <v/>
      </c>
      <c r="Y427" s="80" t="str">
        <f>IF(M427="","",IF(M427&gt;M431,1,IF(M427=M431,0.5,0)))</f>
        <v/>
      </c>
    </row>
    <row r="428" spans="1:25" ht="15" customHeight="1" x14ac:dyDescent="0.3">
      <c r="A428" s="1">
        <v>5</v>
      </c>
      <c r="C428" s="80">
        <f>IF(ISERROR(VLOOKUP($B428,'R11'!$G$80:$I$85,3,FALSE)),IF(VLOOKUP($B428,'R11'!$H$80:$K$85,4,FALSE)="","",VLOOKUP($B428,'R11'!$H$80:$K$85,4,FALSE)),IF(VLOOKUP($B428,'R11'!$G$80:$I$85,3,FALSE)="","",VLOOKUP($B428,'R11'!$G$80:$I$85,3,FALSE)))</f>
        <v>0</v>
      </c>
      <c r="D428" s="80">
        <f>IF(ISERROR(VLOOKUP($B428,'R1'!$G$80:$I$85,3,FALSE)),IF(VLOOKUP($B428,'R1'!$H$80:$K$85,4,FALSE)="","",VLOOKUP($B428,'R1'!$H$80:$K$85,4,FALSE)),IF(VLOOKUP($B428,'R1'!$G$80:$I$85,3,FALSE)="","",VLOOKUP($B428,'R1'!$G$80:$I$85,3,FALSE)))</f>
        <v>0</v>
      </c>
      <c r="E428" s="80">
        <f>IF(ISERROR(VLOOKUP($B428,'R2'!$G$80:$I$85,3,FALSE)),IF(VLOOKUP($B428,'R2'!$H$80:$K$85,4,FALSE)="","",VLOOKUP($B428,'R2'!$H$80:$K$85,4,FALSE)),IF(VLOOKUP($B428,'R2'!$G$80:$I$85,3,FALSE)="","",VLOOKUP($B428,'R2'!$G$80:$I$85,3,FALSE)))</f>
        <v>0</v>
      </c>
      <c r="F428" s="80" t="str">
        <f>IF(ISERROR(VLOOKUP($B428,'R3'!$G$80:$I$85,3,FALSE)),IF(VLOOKUP($B428,'R3'!$H$80:$K$85,4,FALSE)="","",VLOOKUP($B428,'R3'!$H$80:$K$85,4,FALSE)),IF(VLOOKUP($B428,'R3'!$G$80:$I$85,3,FALSE)="","",VLOOKUP($B428,'R3'!$G$80:$I$85,3,FALSE)))</f>
        <v/>
      </c>
      <c r="G428" s="80" t="str">
        <f>IF(ISERROR(VLOOKUP($B428,'R4'!$G$80:$I$85,3,FALSE)),IF(VLOOKUP($B428,'R4'!$H$80:$K$85,4,FALSE)="","",VLOOKUP($B428,'R4'!$H$80:$K$85,4,FALSE)),IF(VLOOKUP($B428,'R4'!$G$80:$I$85,3,FALSE)="","",VLOOKUP($B428,'R4'!$G$80:$I$85,3,FALSE)))</f>
        <v/>
      </c>
      <c r="H428" s="80" t="str">
        <f>IF(ISERROR(VLOOKUP($B428,'R5'!$G$80:$I$85,3,FALSE)),IF(VLOOKUP($B428,'R5'!$H$80:$K$85,4,FALSE)="","",VLOOKUP($B428,'R5'!$H$80:$K$85,4,FALSE)),IF(VLOOKUP($B428,'R5'!$G$80:$I$85,3,FALSE)="","",VLOOKUP($B428,'R5'!$G$80:$I$85,3,FALSE)))</f>
        <v/>
      </c>
      <c r="I428" s="80" t="str">
        <f>IF(ISERROR(VLOOKUP($B428,'R6'!$G$80:$I$85,3,FALSE)),IF(VLOOKUP($B428,'R6'!$H$80:$K$85,4,FALSE)="","",VLOOKUP($B428,'R6'!$H$80:$K$85,4,FALSE)),IF(VLOOKUP($B428,'R6'!$G$80:$I$85,3,FALSE)="","",VLOOKUP($B428,'R6'!$G$80:$I$85,3,FALSE)))</f>
        <v/>
      </c>
      <c r="J428" s="80">
        <f>IF(ISERROR(VLOOKUP($B428,'R7'!$G$80:$I$85,3,FALSE)),IF(VLOOKUP($B428,'R7'!$H$80:$K$85,4,FALSE)="","",VLOOKUP($B428,'R7'!$H$80:$K$85,4,FALSE)),IF(VLOOKUP($B428,'R7'!$G$80:$I$85,3,FALSE)="","",VLOOKUP($B428,'R7'!$G$80:$I$85,3,FALSE)))</f>
        <v>0</v>
      </c>
      <c r="K428" s="80" t="str">
        <f>IF(ISERROR(VLOOKUP($B428,'R8'!$G$80:$I$85,3,FALSE)),IF(VLOOKUP($B428,'R8'!$H$80:$K$85,4,FALSE)="","",VLOOKUP($B428,'R8'!$H$80:$K$85,4,FALSE)),IF(VLOOKUP($B428,'R8'!$G$80:$I$85,3,FALSE)="","",VLOOKUP($B428,'R8'!$G$80:$I$85,3,FALSE)))</f>
        <v/>
      </c>
      <c r="L428" s="80" t="str">
        <f>IF(ISERROR(VLOOKUP($B428,'R9'!$G$80:$I$85,3,FALSE)),IF(VLOOKUP($B428,'R9'!$H$80:$K$85,4,FALSE)="","",VLOOKUP($B428,'R9'!$H$80:$K$85,4,FALSE)),IF(VLOOKUP($B428,'R9'!$G$80:$I$85,3,FALSE)="","",VLOOKUP($B428,'R9'!$G$80:$I$85,3,FALSE)))</f>
        <v/>
      </c>
      <c r="M428" s="80" t="str">
        <f>IF(ISERROR(VLOOKUP($B428,'R10'!$G$80:$I$85,3,FALSE)),IF(VLOOKUP($B428,'R10'!$H$80:$K$85,4,FALSE)="","",VLOOKUP($B428,'R10'!$H$80:$K$85,4,FALSE)),IF(VLOOKUP($B428,'R10'!$G$80:$I$85,3,FALSE)="","",VLOOKUP($B428,'R10'!$G$80:$I$85,3,FALSE)))</f>
        <v/>
      </c>
      <c r="O428" s="80">
        <f>IF(C428="","",IF(C428&gt;C431,1,IF(C428=C431,0.5,0)))</f>
        <v>0.5</v>
      </c>
      <c r="P428" s="80">
        <f>IF(D428="","",IF(D428&gt;D432,1,IF(D428=D432,0.5,0)))</f>
        <v>0.5</v>
      </c>
      <c r="Q428" s="80">
        <f>IF(E428="","",IF(E428&gt;E433,1,IF(E428=E433,0.5,0)))</f>
        <v>0.5</v>
      </c>
      <c r="R428" s="80" t="str">
        <f>IF(F428="","",IF(F428&gt;F434,1,IF(F428=F434,0.5,0)))</f>
        <v/>
      </c>
      <c r="S428" s="80" t="str">
        <f>IF(G428="","",IF(G428&gt;G424,1,IF(G428=G424,0.5,0)))</f>
        <v/>
      </c>
      <c r="T428" s="80" t="str">
        <f>IF(H428="","",IF(H428&gt;H425,1,IF(H428=H425,0.5,0)))</f>
        <v/>
      </c>
      <c r="U428" s="80" t="str">
        <f>IF(I428="","",IF(I428&gt;I426,1,IF(I428=I426,0.5,0)))</f>
        <v/>
      </c>
      <c r="V428" s="80">
        <f>IF(J428="","",IF(J428&gt;J427,1,IF(J428=J427,0.5,0)))</f>
        <v>0.5</v>
      </c>
      <c r="W428" s="80" t="str">
        <f>IF(K428="","",IF(K428&gt;K435,1,IF(K428=K435,0.5,0)))</f>
        <v/>
      </c>
      <c r="X428" s="80" t="str">
        <f>IF(L428="","",IF(L428&gt;L429,1,IF(L428=L429,0.5,0)))</f>
        <v/>
      </c>
      <c r="Y428" s="80" t="str">
        <f>IF(M428="","",IF(M428&gt;M430,1,IF(M428=M430,0.5,0)))</f>
        <v/>
      </c>
    </row>
    <row r="429" spans="1:25" ht="15" customHeight="1" x14ac:dyDescent="0.3">
      <c r="A429" s="1">
        <v>6</v>
      </c>
      <c r="C429" s="80">
        <f>IF(ISERROR(VLOOKUP($B429,'R11'!$G$80:$I$85,3,FALSE)),IF(VLOOKUP($B429,'R11'!$H$80:$K$85,4,FALSE)="","",VLOOKUP($B429,'R11'!$H$80:$K$85,4,FALSE)),IF(VLOOKUP($B429,'R11'!$G$80:$I$85,3,FALSE)="","",VLOOKUP($B429,'R11'!$G$80:$I$85,3,FALSE)))</f>
        <v>0</v>
      </c>
      <c r="D429" s="80">
        <f>IF(ISERROR(VLOOKUP($B429,'R1'!$G$80:$I$85,3,FALSE)),IF(VLOOKUP($B429,'R1'!$H$80:$K$85,4,FALSE)="","",VLOOKUP($B429,'R1'!$H$80:$K$85,4,FALSE)),IF(VLOOKUP($B429,'R1'!$G$80:$I$85,3,FALSE)="","",VLOOKUP($B429,'R1'!$G$80:$I$85,3,FALSE)))</f>
        <v>0</v>
      </c>
      <c r="E429" s="80">
        <f>IF(ISERROR(VLOOKUP($B429,'R2'!$G$80:$I$85,3,FALSE)),IF(VLOOKUP($B429,'R2'!$H$80:$K$85,4,FALSE)="","",VLOOKUP($B429,'R2'!$H$80:$K$85,4,FALSE)),IF(VLOOKUP($B429,'R2'!$G$80:$I$85,3,FALSE)="","",VLOOKUP($B429,'R2'!$G$80:$I$85,3,FALSE)))</f>
        <v>0</v>
      </c>
      <c r="F429" s="80" t="str">
        <f>IF(ISERROR(VLOOKUP($B429,'R3'!$G$80:$I$85,3,FALSE)),IF(VLOOKUP($B429,'R3'!$H$80:$K$85,4,FALSE)="","",VLOOKUP($B429,'R3'!$H$80:$K$85,4,FALSE)),IF(VLOOKUP($B429,'R3'!$G$80:$I$85,3,FALSE)="","",VLOOKUP($B429,'R3'!$G$80:$I$85,3,FALSE)))</f>
        <v/>
      </c>
      <c r="G429" s="80" t="str">
        <f>IF(ISERROR(VLOOKUP($B429,'R4'!$G$80:$I$85,3,FALSE)),IF(VLOOKUP($B429,'R4'!$H$80:$K$85,4,FALSE)="","",VLOOKUP($B429,'R4'!$H$80:$K$85,4,FALSE)),IF(VLOOKUP($B429,'R4'!$G$80:$I$85,3,FALSE)="","",VLOOKUP($B429,'R4'!$G$80:$I$85,3,FALSE)))</f>
        <v/>
      </c>
      <c r="H429" s="80" t="str">
        <f>IF(ISERROR(VLOOKUP($B429,'R5'!$G$80:$I$85,3,FALSE)),IF(VLOOKUP($B429,'R5'!$H$80:$K$85,4,FALSE)="","",VLOOKUP($B429,'R5'!$H$80:$K$85,4,FALSE)),IF(VLOOKUP($B429,'R5'!$G$80:$I$85,3,FALSE)="","",VLOOKUP($B429,'R5'!$G$80:$I$85,3,FALSE)))</f>
        <v/>
      </c>
      <c r="I429" s="80" t="str">
        <f>IF(ISERROR(VLOOKUP($B429,'R6'!$G$80:$I$85,3,FALSE)),IF(VLOOKUP($B429,'R6'!$H$80:$K$85,4,FALSE)="","",VLOOKUP($B429,'R6'!$H$80:$K$85,4,FALSE)),IF(VLOOKUP($B429,'R6'!$G$80:$I$85,3,FALSE)="","",VLOOKUP($B429,'R6'!$G$80:$I$85,3,FALSE)))</f>
        <v/>
      </c>
      <c r="J429" s="80">
        <f>IF(ISERROR(VLOOKUP($B429,'R7'!$G$80:$I$85,3,FALSE)),IF(VLOOKUP($B429,'R7'!$H$80:$K$85,4,FALSE)="","",VLOOKUP($B429,'R7'!$H$80:$K$85,4,FALSE)),IF(VLOOKUP($B429,'R7'!$G$80:$I$85,3,FALSE)="","",VLOOKUP($B429,'R7'!$G$80:$I$85,3,FALSE)))</f>
        <v>0</v>
      </c>
      <c r="K429" s="80" t="str">
        <f>IF(ISERROR(VLOOKUP($B429,'R8'!$G$80:$I$85,3,FALSE)),IF(VLOOKUP($B429,'R8'!$H$80:$K$85,4,FALSE)="","",VLOOKUP($B429,'R8'!$H$80:$K$85,4,FALSE)),IF(VLOOKUP($B429,'R8'!$G$80:$I$85,3,FALSE)="","",VLOOKUP($B429,'R8'!$G$80:$I$85,3,FALSE)))</f>
        <v/>
      </c>
      <c r="L429" s="80" t="str">
        <f>IF(ISERROR(VLOOKUP($B429,'R9'!$G$80:$I$85,3,FALSE)),IF(VLOOKUP($B429,'R9'!$H$80:$K$85,4,FALSE)="","",VLOOKUP($B429,'R9'!$H$80:$K$85,4,FALSE)),IF(VLOOKUP($B429,'R9'!$G$80:$I$85,3,FALSE)="","",VLOOKUP($B429,'R9'!$G$80:$I$85,3,FALSE)))</f>
        <v/>
      </c>
      <c r="M429" s="80" t="str">
        <f>IF(ISERROR(VLOOKUP($B429,'R10'!$G$80:$I$85,3,FALSE)),IF(VLOOKUP($B429,'R10'!$H$80:$K$85,4,FALSE)="","",VLOOKUP($B429,'R10'!$H$80:$K$85,4,FALSE)),IF(VLOOKUP($B429,'R10'!$G$80:$I$85,3,FALSE)="","",VLOOKUP($B429,'R10'!$G$80:$I$85,3,FALSE)))</f>
        <v/>
      </c>
      <c r="O429" s="80">
        <f>IF(C429="","",IF(C429&gt;C430,1,IF(C429=C430,0.5,0)))</f>
        <v>0.5</v>
      </c>
      <c r="P429" s="80">
        <f>IF(D429="","",IF(D429&gt;D431,1,IF(D429=D431,0.5,0)))</f>
        <v>0.5</v>
      </c>
      <c r="Q429" s="80">
        <f>IF(E429="","",IF(E429&gt;E432,1,IF(E429=E432,0.5,0)))</f>
        <v>0.5</v>
      </c>
      <c r="R429" s="80" t="str">
        <f>IF(F429="","",IF(F429&gt;F433,1,IF(F429=F433,0.5,0)))</f>
        <v/>
      </c>
      <c r="S429" s="80" t="str">
        <f>IF(G429="","",IF(G429&gt;G434,1,IF(G429=G434,0.5,0)))</f>
        <v/>
      </c>
      <c r="T429" s="80" t="str">
        <f>IF(H429="","",IF(H429&gt;H424,1,IF(H429=H424,0.5,0)))</f>
        <v/>
      </c>
      <c r="U429" s="80" t="str">
        <f>IF(I429="","",IF(I429&gt;I425,1,IF(I429=I425,0.5,0)))</f>
        <v/>
      </c>
      <c r="V429" s="80">
        <f>IF(J429="","",IF(J429&gt;J426,1,IF(J429=J426,0.5,0)))</f>
        <v>0.5</v>
      </c>
      <c r="W429" s="80" t="str">
        <f>IF(K429="","",IF(K429&gt;K427,1,IF(K429=K427,0.5,0)))</f>
        <v/>
      </c>
      <c r="X429" s="80" t="str">
        <f>IF(L429="","",IF(L429&gt;L428,1,IF(L429=L428,0.5,0)))</f>
        <v/>
      </c>
      <c r="Y429" s="80" t="str">
        <f>IF(M429="","",IF(M429&gt;M435,1,IF(M429=M435,0.5,0)))</f>
        <v/>
      </c>
    </row>
    <row r="430" spans="1:25" ht="15" customHeight="1" x14ac:dyDescent="0.3">
      <c r="A430" s="1">
        <v>7</v>
      </c>
      <c r="C430" s="80">
        <f>IF(ISERROR(VLOOKUP($B430,'R11'!$G$80:$I$85,3,FALSE)),IF(VLOOKUP($B430,'R11'!$H$80:$K$85,4,FALSE)="","",VLOOKUP($B430,'R11'!$H$80:$K$85,4,FALSE)),IF(VLOOKUP($B430,'R11'!$G$80:$I$85,3,FALSE)="","",VLOOKUP($B430,'R11'!$G$80:$I$85,3,FALSE)))</f>
        <v>0</v>
      </c>
      <c r="D430" s="80">
        <f>IF(ISERROR(VLOOKUP($B430,'R1'!$G$80:$I$85,3,FALSE)),IF(VLOOKUP($B430,'R1'!$H$80:$K$85,4,FALSE)="","",VLOOKUP($B430,'R1'!$H$80:$K$85,4,FALSE)),IF(VLOOKUP($B430,'R1'!$G$80:$I$85,3,FALSE)="","",VLOOKUP($B430,'R1'!$G$80:$I$85,3,FALSE)))</f>
        <v>0</v>
      </c>
      <c r="E430" s="80">
        <f>IF(ISERROR(VLOOKUP($B430,'R2'!$G$80:$I$85,3,FALSE)),IF(VLOOKUP($B430,'R2'!$H$80:$K$85,4,FALSE)="","",VLOOKUP($B430,'R2'!$H$80:$K$85,4,FALSE)),IF(VLOOKUP($B430,'R2'!$G$80:$I$85,3,FALSE)="","",VLOOKUP($B430,'R2'!$G$80:$I$85,3,FALSE)))</f>
        <v>0</v>
      </c>
      <c r="F430" s="80" t="str">
        <f>IF(ISERROR(VLOOKUP($B430,'R3'!$G$80:$I$85,3,FALSE)),IF(VLOOKUP($B430,'R3'!$H$80:$K$85,4,FALSE)="","",VLOOKUP($B430,'R3'!$H$80:$K$85,4,FALSE)),IF(VLOOKUP($B430,'R3'!$G$80:$I$85,3,FALSE)="","",VLOOKUP($B430,'R3'!$G$80:$I$85,3,FALSE)))</f>
        <v/>
      </c>
      <c r="G430" s="80" t="str">
        <f>IF(ISERROR(VLOOKUP($B430,'R4'!$G$80:$I$85,3,FALSE)),IF(VLOOKUP($B430,'R4'!$H$80:$K$85,4,FALSE)="","",VLOOKUP($B430,'R4'!$H$80:$K$85,4,FALSE)),IF(VLOOKUP($B430,'R4'!$G$80:$I$85,3,FALSE)="","",VLOOKUP($B430,'R4'!$G$80:$I$85,3,FALSE)))</f>
        <v/>
      </c>
      <c r="H430" s="80" t="str">
        <f>IF(ISERROR(VLOOKUP($B430,'R5'!$G$80:$I$85,3,FALSE)),IF(VLOOKUP($B430,'R5'!$H$80:$K$85,4,FALSE)="","",VLOOKUP($B430,'R5'!$H$80:$K$85,4,FALSE)),IF(VLOOKUP($B430,'R5'!$G$80:$I$85,3,FALSE)="","",VLOOKUP($B430,'R5'!$G$80:$I$85,3,FALSE)))</f>
        <v/>
      </c>
      <c r="I430" s="80" t="str">
        <f>IF(ISERROR(VLOOKUP($B430,'R6'!$G$80:$I$85,3,FALSE)),IF(VLOOKUP($B430,'R6'!$H$80:$K$85,4,FALSE)="","",VLOOKUP($B430,'R6'!$H$80:$K$85,4,FALSE)),IF(VLOOKUP($B430,'R6'!$G$80:$I$85,3,FALSE)="","",VLOOKUP($B430,'R6'!$G$80:$I$85,3,FALSE)))</f>
        <v/>
      </c>
      <c r="J430" s="80">
        <f>IF(ISERROR(VLOOKUP($B430,'R7'!$G$80:$I$85,3,FALSE)),IF(VLOOKUP($B430,'R7'!$H$80:$K$85,4,FALSE)="","",VLOOKUP($B430,'R7'!$H$80:$K$85,4,FALSE)),IF(VLOOKUP($B430,'R7'!$G$80:$I$85,3,FALSE)="","",VLOOKUP($B430,'R7'!$G$80:$I$85,3,FALSE)))</f>
        <v>0</v>
      </c>
      <c r="K430" s="80" t="str">
        <f>IF(ISERROR(VLOOKUP($B430,'R8'!$G$80:$I$85,3,FALSE)),IF(VLOOKUP($B430,'R8'!$H$80:$K$85,4,FALSE)="","",VLOOKUP($B430,'R8'!$H$80:$K$85,4,FALSE)),IF(VLOOKUP($B430,'R8'!$G$80:$I$85,3,FALSE)="","",VLOOKUP($B430,'R8'!$G$80:$I$85,3,FALSE)))</f>
        <v/>
      </c>
      <c r="L430" s="80" t="str">
        <f>IF(ISERROR(VLOOKUP($B430,'R9'!$G$80:$I$85,3,FALSE)),IF(VLOOKUP($B430,'R9'!$H$80:$K$85,4,FALSE)="","",VLOOKUP($B430,'R9'!$H$80:$K$85,4,FALSE)),IF(VLOOKUP($B430,'R9'!$G$80:$I$85,3,FALSE)="","",VLOOKUP($B430,'R9'!$G$80:$I$85,3,FALSE)))</f>
        <v/>
      </c>
      <c r="M430" s="80" t="str">
        <f>IF(ISERROR(VLOOKUP($B430,'R10'!$G$80:$I$85,3,FALSE)),IF(VLOOKUP($B430,'R10'!$H$80:$K$85,4,FALSE)="","",VLOOKUP($B430,'R10'!$H$80:$K$85,4,FALSE)),IF(VLOOKUP($B430,'R10'!$G$80:$I$85,3,FALSE)="","",VLOOKUP($B430,'R10'!$G$80:$I$85,3,FALSE)))</f>
        <v/>
      </c>
      <c r="O430" s="80">
        <f>IF(C430="","",IF(C430&gt;C429,1,IF(C430=C429,0.5,0)))</f>
        <v>0.5</v>
      </c>
      <c r="P430" s="80">
        <f>IF(D430="","",IF(D430&gt;D435,1,IF(D430=D435,0.5,0)))</f>
        <v>0.5</v>
      </c>
      <c r="Q430" s="80">
        <f>IF(E430="","",IF(E430&gt;E431,1,IF(E430=E431,0.5,0)))</f>
        <v>0.5</v>
      </c>
      <c r="R430" s="80" t="str">
        <f>IF(F430="","",IF(F430&gt;F432,1,IF(F430=F432,0.5,0)))</f>
        <v/>
      </c>
      <c r="S430" s="80" t="str">
        <f>IF(G430="","",IF(G430&gt;G433,1,IF(G430=G433,0.5,0)))</f>
        <v/>
      </c>
      <c r="T430" s="80" t="str">
        <f>IF(H430="","",IF(H430&gt;H434,1,IF(H430=H434,0.5,0)))</f>
        <v/>
      </c>
      <c r="U430" s="80" t="str">
        <f>IF(I430="","",IF(I430&gt;I424,1,IF(I430=I424,0.5,0)))</f>
        <v/>
      </c>
      <c r="V430" s="80">
        <f>IF(J430="","",IF(J430&gt;J425,1,IF(J430=J425,0.5,0)))</f>
        <v>0.5</v>
      </c>
      <c r="W430" s="80" t="str">
        <f>IF(K430="","",IF(K430&gt;K426,1,IF(K430=K426,0.5,0)))</f>
        <v/>
      </c>
      <c r="X430" s="80" t="str">
        <f>IF(L430="","",IF(L430&gt;L427,1,IF(L430=L427,0.5,0)))</f>
        <v/>
      </c>
      <c r="Y430" s="80" t="str">
        <f>IF(M430="","",IF(M430&gt;M428,1,IF(M430=M428,0.5,0)))</f>
        <v/>
      </c>
    </row>
    <row r="431" spans="1:25" ht="15" customHeight="1" x14ac:dyDescent="0.3">
      <c r="A431" s="1">
        <v>8</v>
      </c>
      <c r="C431" s="80">
        <f>IF(ISERROR(VLOOKUP($B431,'R11'!$G$80:$I$85,3,FALSE)),IF(VLOOKUP($B431,'R11'!$H$80:$K$85,4,FALSE)="","",VLOOKUP($B431,'R11'!$H$80:$K$85,4,FALSE)),IF(VLOOKUP($B431,'R11'!$G$80:$I$85,3,FALSE)="","",VLOOKUP($B431,'R11'!$G$80:$I$85,3,FALSE)))</f>
        <v>0</v>
      </c>
      <c r="D431" s="80">
        <f>IF(ISERROR(VLOOKUP($B431,'R1'!$G$80:$I$85,3,FALSE)),IF(VLOOKUP($B431,'R1'!$H$80:$K$85,4,FALSE)="","",VLOOKUP($B431,'R1'!$H$80:$K$85,4,FALSE)),IF(VLOOKUP($B431,'R1'!$G$80:$I$85,3,FALSE)="","",VLOOKUP($B431,'R1'!$G$80:$I$85,3,FALSE)))</f>
        <v>0</v>
      </c>
      <c r="E431" s="80">
        <f>IF(ISERROR(VLOOKUP($B431,'R2'!$G$80:$I$85,3,FALSE)),IF(VLOOKUP($B431,'R2'!$H$80:$K$85,4,FALSE)="","",VLOOKUP($B431,'R2'!$H$80:$K$85,4,FALSE)),IF(VLOOKUP($B431,'R2'!$G$80:$I$85,3,FALSE)="","",VLOOKUP($B431,'R2'!$G$80:$I$85,3,FALSE)))</f>
        <v>0</v>
      </c>
      <c r="F431" s="80" t="str">
        <f>IF(ISERROR(VLOOKUP($B431,'R3'!$G$80:$I$85,3,FALSE)),IF(VLOOKUP($B431,'R3'!$H$80:$K$85,4,FALSE)="","",VLOOKUP($B431,'R3'!$H$80:$K$85,4,FALSE)),IF(VLOOKUP($B431,'R3'!$G$80:$I$85,3,FALSE)="","",VLOOKUP($B431,'R3'!$G$80:$I$85,3,FALSE)))</f>
        <v/>
      </c>
      <c r="G431" s="80" t="str">
        <f>IF(ISERROR(VLOOKUP($B431,'R4'!$G$80:$I$85,3,FALSE)),IF(VLOOKUP($B431,'R4'!$H$80:$K$85,4,FALSE)="","",VLOOKUP($B431,'R4'!$H$80:$K$85,4,FALSE)),IF(VLOOKUP($B431,'R4'!$G$80:$I$85,3,FALSE)="","",VLOOKUP($B431,'R4'!$G$80:$I$85,3,FALSE)))</f>
        <v/>
      </c>
      <c r="H431" s="80" t="str">
        <f>IF(ISERROR(VLOOKUP($B431,'R5'!$G$80:$I$85,3,FALSE)),IF(VLOOKUP($B431,'R5'!$H$80:$K$85,4,FALSE)="","",VLOOKUP($B431,'R5'!$H$80:$K$85,4,FALSE)),IF(VLOOKUP($B431,'R5'!$G$80:$I$85,3,FALSE)="","",VLOOKUP($B431,'R5'!$G$80:$I$85,3,FALSE)))</f>
        <v/>
      </c>
      <c r="I431" s="80" t="str">
        <f>IF(ISERROR(VLOOKUP($B431,'R6'!$G$80:$I$85,3,FALSE)),IF(VLOOKUP($B431,'R6'!$H$80:$K$85,4,FALSE)="","",VLOOKUP($B431,'R6'!$H$80:$K$85,4,FALSE)),IF(VLOOKUP($B431,'R6'!$G$80:$I$85,3,FALSE)="","",VLOOKUP($B431,'R6'!$G$80:$I$85,3,FALSE)))</f>
        <v/>
      </c>
      <c r="J431" s="80">
        <f>IF(ISERROR(VLOOKUP($B431,'R7'!$G$80:$I$85,3,FALSE)),IF(VLOOKUP($B431,'R7'!$H$80:$K$85,4,FALSE)="","",VLOOKUP($B431,'R7'!$H$80:$K$85,4,FALSE)),IF(VLOOKUP($B431,'R7'!$G$80:$I$85,3,FALSE)="","",VLOOKUP($B431,'R7'!$G$80:$I$85,3,FALSE)))</f>
        <v>0</v>
      </c>
      <c r="K431" s="80" t="str">
        <f>IF(ISERROR(VLOOKUP($B431,'R8'!$G$80:$I$85,3,FALSE)),IF(VLOOKUP($B431,'R8'!$H$80:$K$85,4,FALSE)="","",VLOOKUP($B431,'R8'!$H$80:$K$85,4,FALSE)),IF(VLOOKUP($B431,'R8'!$G$80:$I$85,3,FALSE)="","",VLOOKUP($B431,'R8'!$G$80:$I$85,3,FALSE)))</f>
        <v/>
      </c>
      <c r="L431" s="80" t="str">
        <f>IF(ISERROR(VLOOKUP($B431,'R9'!$G$80:$I$85,3,FALSE)),IF(VLOOKUP($B431,'R9'!$H$80:$K$85,4,FALSE)="","",VLOOKUP($B431,'R9'!$H$80:$K$85,4,FALSE)),IF(VLOOKUP($B431,'R9'!$G$80:$I$85,3,FALSE)="","",VLOOKUP($B431,'R9'!$G$80:$I$85,3,FALSE)))</f>
        <v/>
      </c>
      <c r="M431" s="80" t="str">
        <f>IF(ISERROR(VLOOKUP($B431,'R10'!$G$80:$I$85,3,FALSE)),IF(VLOOKUP($B431,'R10'!$H$80:$K$85,4,FALSE)="","",VLOOKUP($B431,'R10'!$H$80:$K$85,4,FALSE)),IF(VLOOKUP($B431,'R10'!$G$80:$I$85,3,FALSE)="","",VLOOKUP($B431,'R10'!$G$80:$I$85,3,FALSE)))</f>
        <v/>
      </c>
      <c r="O431" s="80">
        <f>IF(C431="","",IF(C431&gt;C428,1,IF(C431=C428,0.5,0)))</f>
        <v>0.5</v>
      </c>
      <c r="P431" s="80">
        <f>IF(D431="","",IF(D431&gt;D429,1,IF(D431=D429,0.5,0)))</f>
        <v>0.5</v>
      </c>
      <c r="Q431" s="80">
        <f>IF(E431="","",IF(E431&gt;E430,1,IF(E431=E430,0.5,0)))</f>
        <v>0.5</v>
      </c>
      <c r="R431" s="80" t="str">
        <f>IF(F431="","",IF(F431&gt;F435,1,IF(F431=F435,0.5,0)))</f>
        <v/>
      </c>
      <c r="S431" s="80" t="str">
        <f>IF(G431="","",IF(G431&gt;G432,1,IF(G431=G432,0.5,0)))</f>
        <v/>
      </c>
      <c r="T431" s="80" t="str">
        <f>IF(H431="","",IF(H431&gt;H433,1,IF(H431=H433,0.5,0)))</f>
        <v/>
      </c>
      <c r="U431" s="80" t="str">
        <f>IF(I431="","",IF(I431&gt;I434,1,IF(I431=I434,0.5,0)))</f>
        <v/>
      </c>
      <c r="V431" s="80">
        <f>IF(J431="","",IF(J431&gt;J424,1,IF(J431=J424,0.5,0)))</f>
        <v>0.5</v>
      </c>
      <c r="W431" s="80" t="str">
        <f>IF(K431="","",IF(K431&gt;K425,1,IF(K431=K425,0.5,0)))</f>
        <v/>
      </c>
      <c r="X431" s="80" t="str">
        <f>IF(L431="","",IF(L431&gt;L426,1,IF(L431=L426,0.5,0)))</f>
        <v/>
      </c>
      <c r="Y431" s="80" t="str">
        <f>IF(M431="","",IF(M431&gt;M427,1,IF(M431=M427,0.5,0)))</f>
        <v/>
      </c>
    </row>
    <row r="432" spans="1:25" ht="15" customHeight="1" x14ac:dyDescent="0.3">
      <c r="A432" s="1">
        <v>9</v>
      </c>
      <c r="C432" s="80">
        <f>IF(ISERROR(VLOOKUP($B432,'R11'!$G$80:$I$85,3,FALSE)),IF(VLOOKUP($B432,'R11'!$H$80:$K$85,4,FALSE)="","",VLOOKUP($B432,'R11'!$H$80:$K$85,4,FALSE)),IF(VLOOKUP($B432,'R11'!$G$80:$I$85,3,FALSE)="","",VLOOKUP($B432,'R11'!$G$80:$I$85,3,FALSE)))</f>
        <v>0</v>
      </c>
      <c r="D432" s="80">
        <f>IF(ISERROR(VLOOKUP($B432,'R1'!$G$80:$I$85,3,FALSE)),IF(VLOOKUP($B432,'R1'!$H$80:$K$85,4,FALSE)="","",VLOOKUP($B432,'R1'!$H$80:$K$85,4,FALSE)),IF(VLOOKUP($B432,'R1'!$G$80:$I$85,3,FALSE)="","",VLOOKUP($B432,'R1'!$G$80:$I$85,3,FALSE)))</f>
        <v>0</v>
      </c>
      <c r="E432" s="80">
        <f>IF(ISERROR(VLOOKUP($B432,'R2'!$G$80:$I$85,3,FALSE)),IF(VLOOKUP($B432,'R2'!$H$80:$K$85,4,FALSE)="","",VLOOKUP($B432,'R2'!$H$80:$K$85,4,FALSE)),IF(VLOOKUP($B432,'R2'!$G$80:$I$85,3,FALSE)="","",VLOOKUP($B432,'R2'!$G$80:$I$85,3,FALSE)))</f>
        <v>0</v>
      </c>
      <c r="F432" s="80" t="str">
        <f>IF(ISERROR(VLOOKUP($B432,'R3'!$G$80:$I$85,3,FALSE)),IF(VLOOKUP($B432,'R3'!$H$80:$K$85,4,FALSE)="","",VLOOKUP($B432,'R3'!$H$80:$K$85,4,FALSE)),IF(VLOOKUP($B432,'R3'!$G$80:$I$85,3,FALSE)="","",VLOOKUP($B432,'R3'!$G$80:$I$85,3,FALSE)))</f>
        <v/>
      </c>
      <c r="G432" s="80" t="str">
        <f>IF(ISERROR(VLOOKUP($B432,'R4'!$G$80:$I$85,3,FALSE)),IF(VLOOKUP($B432,'R4'!$H$80:$K$85,4,FALSE)="","",VLOOKUP($B432,'R4'!$H$80:$K$85,4,FALSE)),IF(VLOOKUP($B432,'R4'!$G$80:$I$85,3,FALSE)="","",VLOOKUP($B432,'R4'!$G$80:$I$85,3,FALSE)))</f>
        <v/>
      </c>
      <c r="H432" s="80" t="str">
        <f>IF(ISERROR(VLOOKUP($B432,'R5'!$G$80:$I$85,3,FALSE)),IF(VLOOKUP($B432,'R5'!$H$80:$K$85,4,FALSE)="","",VLOOKUP($B432,'R5'!$H$80:$K$85,4,FALSE)),IF(VLOOKUP($B432,'R5'!$G$80:$I$85,3,FALSE)="","",VLOOKUP($B432,'R5'!$G$80:$I$85,3,FALSE)))</f>
        <v/>
      </c>
      <c r="I432" s="80" t="str">
        <f>IF(ISERROR(VLOOKUP($B432,'R6'!$G$80:$I$85,3,FALSE)),IF(VLOOKUP($B432,'R6'!$H$80:$K$85,4,FALSE)="","",VLOOKUP($B432,'R6'!$H$80:$K$85,4,FALSE)),IF(VLOOKUP($B432,'R6'!$G$80:$I$85,3,FALSE)="","",VLOOKUP($B432,'R6'!$G$80:$I$85,3,FALSE)))</f>
        <v/>
      </c>
      <c r="J432" s="80">
        <f>IF(ISERROR(VLOOKUP($B432,'R7'!$G$80:$I$85,3,FALSE)),IF(VLOOKUP($B432,'R7'!$H$80:$K$85,4,FALSE)="","",VLOOKUP($B432,'R7'!$H$80:$K$85,4,FALSE)),IF(VLOOKUP($B432,'R7'!$G$80:$I$85,3,FALSE)="","",VLOOKUP($B432,'R7'!$G$80:$I$85,3,FALSE)))</f>
        <v>0</v>
      </c>
      <c r="K432" s="80" t="str">
        <f>IF(ISERROR(VLOOKUP($B432,'R8'!$G$80:$I$85,3,FALSE)),IF(VLOOKUP($B432,'R8'!$H$80:$K$85,4,FALSE)="","",VLOOKUP($B432,'R8'!$H$80:$K$85,4,FALSE)),IF(VLOOKUP($B432,'R8'!$G$80:$I$85,3,FALSE)="","",VLOOKUP($B432,'R8'!$G$80:$I$85,3,FALSE)))</f>
        <v/>
      </c>
      <c r="L432" s="80" t="str">
        <f>IF(ISERROR(VLOOKUP($B432,'R9'!$G$80:$I$85,3,FALSE)),IF(VLOOKUP($B432,'R9'!$H$80:$K$85,4,FALSE)="","",VLOOKUP($B432,'R9'!$H$80:$K$85,4,FALSE)),IF(VLOOKUP($B432,'R9'!$G$80:$I$85,3,FALSE)="","",VLOOKUP($B432,'R9'!$G$80:$I$85,3,FALSE)))</f>
        <v/>
      </c>
      <c r="M432" s="80" t="str">
        <f>IF(ISERROR(VLOOKUP($B432,'R10'!$G$80:$I$85,3,FALSE)),IF(VLOOKUP($B432,'R10'!$H$80:$K$85,4,FALSE)="","",VLOOKUP($B432,'R10'!$H$80:$K$85,4,FALSE)),IF(VLOOKUP($B432,'R10'!$G$80:$I$85,3,FALSE)="","",VLOOKUP($B432,'R10'!$G$80:$I$85,3,FALSE)))</f>
        <v/>
      </c>
      <c r="O432" s="80">
        <f>IF(C432="","",IF(C432&gt;C427,1,IF(C432=C427,0.5,0)))</f>
        <v>0.5</v>
      </c>
      <c r="P432" s="80">
        <f>IF(D432="","",IF(D432&gt;D428,1,IF(D432=D428,0.5,0)))</f>
        <v>0.5</v>
      </c>
      <c r="Q432" s="80">
        <f>IF(E432="","",IF(E432&gt;E429,1,IF(E432=E429,0.5,0)))</f>
        <v>0.5</v>
      </c>
      <c r="R432" s="80" t="str">
        <f>IF(F432="","",IF(F432&gt;F430,1,IF(F432=F430,0.5,0)))</f>
        <v/>
      </c>
      <c r="S432" s="80" t="str">
        <f>IF(G432="","",IF(G432&gt;G431,1,IF(G432=G431,0.5,0)))</f>
        <v/>
      </c>
      <c r="T432" s="80" t="str">
        <f>IF(H432="","",IF(H432&gt;H435,1,IF(H432=H435,0.5,0)))</f>
        <v/>
      </c>
      <c r="U432" s="80" t="str">
        <f>IF(I432="","",IF(I432&gt;I433,1,IF(I432=I433,0.5,0)))</f>
        <v/>
      </c>
      <c r="V432" s="80">
        <f>IF(J432="","",IF(J432&gt;J434,1,IF(J432=J434,0.5,0)))</f>
        <v>0.5</v>
      </c>
      <c r="W432" s="80" t="str">
        <f>IF(K432="","",IF(K432&gt;K424,1,IF(K432=K424,0.5,0)))</f>
        <v/>
      </c>
      <c r="X432" s="80" t="str">
        <f>IF(L432="","",IF(L432&gt;L425,1,IF(L432=L425,0.5,0)))</f>
        <v/>
      </c>
      <c r="Y432" s="80" t="str">
        <f>IF(M432="","",IF(M432&gt;M426,1,IF(M432=M426,0.5,0)))</f>
        <v/>
      </c>
    </row>
    <row r="433" spans="1:25" ht="15" customHeight="1" x14ac:dyDescent="0.3">
      <c r="A433" s="1">
        <v>10</v>
      </c>
      <c r="C433" s="80">
        <f>IF(ISERROR(VLOOKUP($B433,'R11'!$G$80:$I$85,3,FALSE)),IF(VLOOKUP($B433,'R11'!$H$80:$K$85,4,FALSE)="","",VLOOKUP($B433,'R11'!$H$80:$K$85,4,FALSE)),IF(VLOOKUP($B433,'R11'!$G$80:$I$85,3,FALSE)="","",VLOOKUP($B433,'R11'!$G$80:$I$85,3,FALSE)))</f>
        <v>0</v>
      </c>
      <c r="D433" s="80">
        <f>IF(ISERROR(VLOOKUP($B433,'R1'!$G$80:$I$85,3,FALSE)),IF(VLOOKUP($B433,'R1'!$H$80:$K$85,4,FALSE)="","",VLOOKUP($B433,'R1'!$H$80:$K$85,4,FALSE)),IF(VLOOKUP($B433,'R1'!$G$80:$I$85,3,FALSE)="","",VLOOKUP($B433,'R1'!$G$80:$I$85,3,FALSE)))</f>
        <v>0</v>
      </c>
      <c r="E433" s="80">
        <f>IF(ISERROR(VLOOKUP($B433,'R2'!$G$80:$I$85,3,FALSE)),IF(VLOOKUP($B433,'R2'!$H$80:$K$85,4,FALSE)="","",VLOOKUP($B433,'R2'!$H$80:$K$85,4,FALSE)),IF(VLOOKUP($B433,'R2'!$G$80:$I$85,3,FALSE)="","",VLOOKUP($B433,'R2'!$G$80:$I$85,3,FALSE)))</f>
        <v>0</v>
      </c>
      <c r="F433" s="80" t="str">
        <f>IF(ISERROR(VLOOKUP($B433,'R3'!$G$80:$I$85,3,FALSE)),IF(VLOOKUP($B433,'R3'!$H$80:$K$85,4,FALSE)="","",VLOOKUP($B433,'R3'!$H$80:$K$85,4,FALSE)),IF(VLOOKUP($B433,'R3'!$G$80:$I$85,3,FALSE)="","",VLOOKUP($B433,'R3'!$G$80:$I$85,3,FALSE)))</f>
        <v/>
      </c>
      <c r="G433" s="80" t="str">
        <f>IF(ISERROR(VLOOKUP($B433,'R4'!$G$80:$I$85,3,FALSE)),IF(VLOOKUP($B433,'R4'!$H$80:$K$85,4,FALSE)="","",VLOOKUP($B433,'R4'!$H$80:$K$85,4,FALSE)),IF(VLOOKUP($B433,'R4'!$G$80:$I$85,3,FALSE)="","",VLOOKUP($B433,'R4'!$G$80:$I$85,3,FALSE)))</f>
        <v/>
      </c>
      <c r="H433" s="80" t="str">
        <f>IF(ISERROR(VLOOKUP($B433,'R5'!$G$80:$I$85,3,FALSE)),IF(VLOOKUP($B433,'R5'!$H$80:$K$85,4,FALSE)="","",VLOOKUP($B433,'R5'!$H$80:$K$85,4,FALSE)),IF(VLOOKUP($B433,'R5'!$G$80:$I$85,3,FALSE)="","",VLOOKUP($B433,'R5'!$G$80:$I$85,3,FALSE)))</f>
        <v/>
      </c>
      <c r="I433" s="80" t="str">
        <f>IF(ISERROR(VLOOKUP($B433,'R6'!$G$80:$I$85,3,FALSE)),IF(VLOOKUP($B433,'R6'!$H$80:$K$85,4,FALSE)="","",VLOOKUP($B433,'R6'!$H$80:$K$85,4,FALSE)),IF(VLOOKUP($B433,'R6'!$G$80:$I$85,3,FALSE)="","",VLOOKUP($B433,'R6'!$G$80:$I$85,3,FALSE)))</f>
        <v/>
      </c>
      <c r="J433" s="80">
        <f>IF(ISERROR(VLOOKUP($B433,'R7'!$G$80:$I$85,3,FALSE)),IF(VLOOKUP($B433,'R7'!$H$80:$K$85,4,FALSE)="","",VLOOKUP($B433,'R7'!$H$80:$K$85,4,FALSE)),IF(VLOOKUP($B433,'R7'!$G$80:$I$85,3,FALSE)="","",VLOOKUP($B433,'R7'!$G$80:$I$85,3,FALSE)))</f>
        <v>0</v>
      </c>
      <c r="K433" s="80" t="str">
        <f>IF(ISERROR(VLOOKUP($B433,'R8'!$G$80:$I$85,3,FALSE)),IF(VLOOKUP($B433,'R8'!$H$80:$K$85,4,FALSE)="","",VLOOKUP($B433,'R8'!$H$80:$K$85,4,FALSE)),IF(VLOOKUP($B433,'R8'!$G$80:$I$85,3,FALSE)="","",VLOOKUP($B433,'R8'!$G$80:$I$85,3,FALSE)))</f>
        <v/>
      </c>
      <c r="L433" s="80" t="str">
        <f>IF(ISERROR(VLOOKUP($B433,'R9'!$G$80:$I$85,3,FALSE)),IF(VLOOKUP($B433,'R9'!$H$80:$K$85,4,FALSE)="","",VLOOKUP($B433,'R9'!$H$80:$K$85,4,FALSE)),IF(VLOOKUP($B433,'R9'!$G$80:$I$85,3,FALSE)="","",VLOOKUP($B433,'R9'!$G$80:$I$85,3,FALSE)))</f>
        <v/>
      </c>
      <c r="M433" s="80" t="str">
        <f>IF(ISERROR(VLOOKUP($B433,'R10'!$G$80:$I$85,3,FALSE)),IF(VLOOKUP($B433,'R10'!$H$80:$K$85,4,FALSE)="","",VLOOKUP($B433,'R10'!$H$80:$K$85,4,FALSE)),IF(VLOOKUP($B433,'R10'!$G$80:$I$85,3,FALSE)="","",VLOOKUP($B433,'R10'!$G$80:$I$85,3,FALSE)))</f>
        <v/>
      </c>
      <c r="O433" s="80">
        <f>IF(C433="","",IF(C433&gt;C426,1,IF(C433=C426,0.5,0)))</f>
        <v>0.5</v>
      </c>
      <c r="P433" s="80">
        <f>IF(D433="","",IF(D433&gt;D427,1,IF(D433=D427,0.5,0)))</f>
        <v>0.5</v>
      </c>
      <c r="Q433" s="80">
        <f>IF(E433="","",IF(E433&gt;E428,1,IF(E433=E428,0.5,0)))</f>
        <v>0.5</v>
      </c>
      <c r="R433" s="80" t="str">
        <f>IF(F433="","",IF(F433&gt;F429,1,IF(F433=F429,0.5,0)))</f>
        <v/>
      </c>
      <c r="S433" s="80" t="str">
        <f>IF(G433="","",IF(G433&gt;G430,1,IF(G433=G430,0.5,0)))</f>
        <v/>
      </c>
      <c r="T433" s="80" t="str">
        <f>IF(H433="","",IF(H433&gt;H431,1,IF(H433=H431,0.5,0)))</f>
        <v/>
      </c>
      <c r="U433" s="80" t="str">
        <f>IF(I433="","",IF(I433&gt;I432,1,IF(I433=I432,0.5,0)))</f>
        <v/>
      </c>
      <c r="V433" s="80">
        <f>IF(J433="","",IF(J433&gt;J435,1,IF(J433=J435,0.5,0)))</f>
        <v>0.5</v>
      </c>
      <c r="W433" s="80" t="str">
        <f>IF(K433="","",IF(K433&gt;K434,1,IF(K433=K434,0.5,0)))</f>
        <v/>
      </c>
      <c r="X433" s="80" t="str">
        <f>IF(L433="","",IF(L433&gt;L424,1,IF(L433=L424,0.5,0)))</f>
        <v/>
      </c>
      <c r="Y433" s="80" t="str">
        <f>IF(M433="","",IF(M433&gt;M425,1,IF(M433=M425,0.5,0)))</f>
        <v/>
      </c>
    </row>
    <row r="434" spans="1:25" ht="15" customHeight="1" x14ac:dyDescent="0.3">
      <c r="A434" s="1">
        <v>11</v>
      </c>
      <c r="C434" s="80">
        <f>IF(ISERROR(VLOOKUP($B434,'R11'!$G$80:$I$85,3,FALSE)),IF(VLOOKUP($B434,'R11'!$H$80:$K$85,4,FALSE)="","",VLOOKUP($B434,'R11'!$H$80:$K$85,4,FALSE)),IF(VLOOKUP($B434,'R11'!$G$80:$I$85,3,FALSE)="","",VLOOKUP($B434,'R11'!$G$80:$I$85,3,FALSE)))</f>
        <v>0</v>
      </c>
      <c r="D434" s="80">
        <f>IF(ISERROR(VLOOKUP($B434,'R1'!$G$80:$I$85,3,FALSE)),IF(VLOOKUP($B434,'R1'!$H$80:$K$85,4,FALSE)="","",VLOOKUP($B434,'R1'!$H$80:$K$85,4,FALSE)),IF(VLOOKUP($B434,'R1'!$G$80:$I$85,3,FALSE)="","",VLOOKUP($B434,'R1'!$G$80:$I$85,3,FALSE)))</f>
        <v>0</v>
      </c>
      <c r="E434" s="80">
        <f>IF(ISERROR(VLOOKUP($B434,'R2'!$G$80:$I$85,3,FALSE)),IF(VLOOKUP($B434,'R2'!$H$80:$K$85,4,FALSE)="","",VLOOKUP($B434,'R2'!$H$80:$K$85,4,FALSE)),IF(VLOOKUP($B434,'R2'!$G$80:$I$85,3,FALSE)="","",VLOOKUP($B434,'R2'!$G$80:$I$85,3,FALSE)))</f>
        <v>0</v>
      </c>
      <c r="F434" s="80" t="str">
        <f>IF(ISERROR(VLOOKUP($B434,'R3'!$G$80:$I$85,3,FALSE)),IF(VLOOKUP($B434,'R3'!$H$80:$K$85,4,FALSE)="","",VLOOKUP($B434,'R3'!$H$80:$K$85,4,FALSE)),IF(VLOOKUP($B434,'R3'!$G$80:$I$85,3,FALSE)="","",VLOOKUP($B434,'R3'!$G$80:$I$85,3,FALSE)))</f>
        <v/>
      </c>
      <c r="G434" s="80" t="str">
        <f>IF(ISERROR(VLOOKUP($B434,'R4'!$G$80:$I$85,3,FALSE)),IF(VLOOKUP($B434,'R4'!$H$80:$K$85,4,FALSE)="","",VLOOKUP($B434,'R4'!$H$80:$K$85,4,FALSE)),IF(VLOOKUP($B434,'R4'!$G$80:$I$85,3,FALSE)="","",VLOOKUP($B434,'R4'!$G$80:$I$85,3,FALSE)))</f>
        <v/>
      </c>
      <c r="H434" s="80" t="str">
        <f>IF(ISERROR(VLOOKUP($B434,'R5'!$G$80:$I$85,3,FALSE)),IF(VLOOKUP($B434,'R5'!$H$80:$K$85,4,FALSE)="","",VLOOKUP($B434,'R5'!$H$80:$K$85,4,FALSE)),IF(VLOOKUP($B434,'R5'!$G$80:$I$85,3,FALSE)="","",VLOOKUP($B434,'R5'!$G$80:$I$85,3,FALSE)))</f>
        <v/>
      </c>
      <c r="I434" s="80" t="str">
        <f>IF(ISERROR(VLOOKUP($B434,'R6'!$G$80:$I$85,3,FALSE)),IF(VLOOKUP($B434,'R6'!$H$80:$K$85,4,FALSE)="","",VLOOKUP($B434,'R6'!$H$80:$K$85,4,FALSE)),IF(VLOOKUP($B434,'R6'!$G$80:$I$85,3,FALSE)="","",VLOOKUP($B434,'R6'!$G$80:$I$85,3,FALSE)))</f>
        <v/>
      </c>
      <c r="J434" s="80">
        <f>IF(ISERROR(VLOOKUP($B434,'R7'!$G$80:$I$85,3,FALSE)),IF(VLOOKUP($B434,'R7'!$H$80:$K$85,4,FALSE)="","",VLOOKUP($B434,'R7'!$H$80:$K$85,4,FALSE)),IF(VLOOKUP($B434,'R7'!$G$80:$I$85,3,FALSE)="","",VLOOKUP($B434,'R7'!$G$80:$I$85,3,FALSE)))</f>
        <v>0</v>
      </c>
      <c r="K434" s="80" t="str">
        <f>IF(ISERROR(VLOOKUP($B434,'R8'!$G$80:$I$85,3,FALSE)),IF(VLOOKUP($B434,'R8'!$H$80:$K$85,4,FALSE)="","",VLOOKUP($B434,'R8'!$H$80:$K$85,4,FALSE)),IF(VLOOKUP($B434,'R8'!$G$80:$I$85,3,FALSE)="","",VLOOKUP($B434,'R8'!$G$80:$I$85,3,FALSE)))</f>
        <v/>
      </c>
      <c r="L434" s="80" t="str">
        <f>IF(ISERROR(VLOOKUP($B434,'R9'!$G$80:$I$85,3,FALSE)),IF(VLOOKUP($B434,'R9'!$H$80:$K$85,4,FALSE)="","",VLOOKUP($B434,'R9'!$H$80:$K$85,4,FALSE)),IF(VLOOKUP($B434,'R9'!$G$80:$I$85,3,FALSE)="","",VLOOKUP($B434,'R9'!$G$80:$I$85,3,FALSE)))</f>
        <v/>
      </c>
      <c r="M434" s="80" t="str">
        <f>IF(ISERROR(VLOOKUP($B434,'R10'!$G$80:$I$85,3,FALSE)),IF(VLOOKUP($B434,'R10'!$H$80:$K$85,4,FALSE)="","",VLOOKUP($B434,'R10'!$H$80:$K$85,4,FALSE)),IF(VLOOKUP($B434,'R10'!$G$80:$I$85,3,FALSE)="","",VLOOKUP($B434,'R10'!$G$80:$I$85,3,FALSE)))</f>
        <v/>
      </c>
      <c r="O434" s="80">
        <f>IF(C434="","",IF(C434&gt;C425,1,IF(C434=C425,0.5,0)))</f>
        <v>0.5</v>
      </c>
      <c r="P434" s="80">
        <f>IF(D434="","",IF(D434&gt;D426,1,IF(D434=D426,0.5,0)))</f>
        <v>0.5</v>
      </c>
      <c r="Q434" s="80">
        <f>IF(E434="","",IF(E434&gt;E427,1,IF(E434=E427,0.5,0)))</f>
        <v>0.5</v>
      </c>
      <c r="R434" s="80" t="str">
        <f>IF(F434="","",IF(F434&gt;F428,1,IF(F434=F428,0.5,0)))</f>
        <v/>
      </c>
      <c r="S434" s="80" t="str">
        <f>IF(G434="","",IF(G434&gt;G429,1,IF(G434=G429,0.5,0)))</f>
        <v/>
      </c>
      <c r="T434" s="80" t="str">
        <f>IF(H434="","",IF(H434&gt;H430,1,IF(H434=H430,0.5,0)))</f>
        <v/>
      </c>
      <c r="U434" s="80" t="str">
        <f>IF(I434="","",IF(I434&gt;I431,1,IF(I434=I431,0.5,0)))</f>
        <v/>
      </c>
      <c r="V434" s="80">
        <f>IF(J434="","",IF(J434&gt;J432,1,IF(J434=J432,0.5,0)))</f>
        <v>0.5</v>
      </c>
      <c r="W434" s="80" t="str">
        <f>IF(K434="","",IF(K434&gt;K433,1,IF(K434=K433,0.5,0)))</f>
        <v/>
      </c>
      <c r="X434" s="80" t="str">
        <f>IF(L434="","",IF(L434&gt;L435,1,IF(L434=L435,0.5,0)))</f>
        <v/>
      </c>
      <c r="Y434" s="80" t="str">
        <f>IF(M434="","",IF(M434&gt;M424,1,IF(M434=M424,0.5,0)))</f>
        <v/>
      </c>
    </row>
    <row r="435" spans="1:25" ht="15" customHeight="1" x14ac:dyDescent="0.3">
      <c r="A435" s="1">
        <v>12</v>
      </c>
      <c r="C435" s="80">
        <f>IF(ISERROR(VLOOKUP($B435,'R11'!$G$80:$I$85,3,FALSE)),IF(VLOOKUP($B435,'R11'!$H$80:$K$85,4,FALSE)="","",VLOOKUP($B435,'R11'!$H$80:$K$85,4,FALSE)),IF(VLOOKUP($B435,'R11'!$G$80:$I$85,3,FALSE)="","",VLOOKUP($B435,'R11'!$G$80:$I$85,3,FALSE)))</f>
        <v>0</v>
      </c>
      <c r="D435" s="80">
        <f>IF(ISERROR(VLOOKUP($B435,'R1'!$G$80:$I$85,3,FALSE)),IF(VLOOKUP($B435,'R1'!$H$80:$K$85,4,FALSE)="","",VLOOKUP($B435,'R1'!$H$80:$K$85,4,FALSE)),IF(VLOOKUP($B435,'R1'!$G$80:$I$85,3,FALSE)="","",VLOOKUP($B435,'R1'!$G$80:$I$85,3,FALSE)))</f>
        <v>0</v>
      </c>
      <c r="E435" s="80">
        <f>IF(ISERROR(VLOOKUP($B435,'R2'!$G$80:$I$85,3,FALSE)),IF(VLOOKUP($B435,'R2'!$H$80:$K$85,4,FALSE)="","",VLOOKUP($B435,'R2'!$H$80:$K$85,4,FALSE)),IF(VLOOKUP($B435,'R2'!$G$80:$I$85,3,FALSE)="","",VLOOKUP($B435,'R2'!$G$80:$I$85,3,FALSE)))</f>
        <v>0</v>
      </c>
      <c r="F435" s="80" t="str">
        <f>IF(ISERROR(VLOOKUP($B435,'R3'!$G$80:$I$85,3,FALSE)),IF(VLOOKUP($B435,'R3'!$H$80:$K$85,4,FALSE)="","",VLOOKUP($B435,'R3'!$H$80:$K$85,4,FALSE)),IF(VLOOKUP($B435,'R3'!$G$80:$I$85,3,FALSE)="","",VLOOKUP($B435,'R3'!$G$80:$I$85,3,FALSE)))</f>
        <v/>
      </c>
      <c r="G435" s="80" t="str">
        <f>IF(ISERROR(VLOOKUP($B435,'R4'!$G$80:$I$85,3,FALSE)),IF(VLOOKUP($B435,'R4'!$H$80:$K$85,4,FALSE)="","",VLOOKUP($B435,'R4'!$H$80:$K$85,4,FALSE)),IF(VLOOKUP($B435,'R4'!$G$80:$I$85,3,FALSE)="","",VLOOKUP($B435,'R4'!$G$80:$I$85,3,FALSE)))</f>
        <v/>
      </c>
      <c r="H435" s="80" t="str">
        <f>IF(ISERROR(VLOOKUP($B435,'R5'!$G$80:$I$85,3,FALSE)),IF(VLOOKUP($B435,'R5'!$H$80:$K$85,4,FALSE)="","",VLOOKUP($B435,'R5'!$H$80:$K$85,4,FALSE)),IF(VLOOKUP($B435,'R5'!$G$80:$I$85,3,FALSE)="","",VLOOKUP($B435,'R5'!$G$80:$I$85,3,FALSE)))</f>
        <v/>
      </c>
      <c r="I435" s="80" t="str">
        <f>IF(ISERROR(VLOOKUP($B435,'R6'!$G$80:$I$85,3,FALSE)),IF(VLOOKUP($B435,'R6'!$H$80:$K$85,4,FALSE)="","",VLOOKUP($B435,'R6'!$H$80:$K$85,4,FALSE)),IF(VLOOKUP($B435,'R6'!$G$80:$I$85,3,FALSE)="","",VLOOKUP($B435,'R6'!$G$80:$I$85,3,FALSE)))</f>
        <v/>
      </c>
      <c r="J435" s="80">
        <f>IF(ISERROR(VLOOKUP($B435,'R7'!$G$80:$I$85,3,FALSE)),IF(VLOOKUP($B435,'R7'!$H$80:$K$85,4,FALSE)="","",VLOOKUP($B435,'R7'!$H$80:$K$85,4,FALSE)),IF(VLOOKUP($B435,'R7'!$G$80:$I$85,3,FALSE)="","",VLOOKUP($B435,'R7'!$G$80:$I$85,3,FALSE)))</f>
        <v>0</v>
      </c>
      <c r="K435" s="80" t="str">
        <f>IF(ISERROR(VLOOKUP($B435,'R8'!$G$80:$I$85,3,FALSE)),IF(VLOOKUP($B435,'R8'!$H$80:$K$85,4,FALSE)="","",VLOOKUP($B435,'R8'!$H$80:$K$85,4,FALSE)),IF(VLOOKUP($B435,'R8'!$G$80:$I$85,3,FALSE)="","",VLOOKUP($B435,'R8'!$G$80:$I$85,3,FALSE)))</f>
        <v/>
      </c>
      <c r="L435" s="80" t="str">
        <f>IF(ISERROR(VLOOKUP($B435,'R9'!$G$80:$I$85,3,FALSE)),IF(VLOOKUP($B435,'R9'!$H$80:$K$85,4,FALSE)="","",VLOOKUP($B435,'R9'!$H$80:$K$85,4,FALSE)),IF(VLOOKUP($B435,'R9'!$G$80:$I$85,3,FALSE)="","",VLOOKUP($B435,'R9'!$G$80:$I$85,3,FALSE)))</f>
        <v/>
      </c>
      <c r="M435" s="80" t="str">
        <f>IF(ISERROR(VLOOKUP($B435,'R10'!$G$80:$I$85,3,FALSE)),IF(VLOOKUP($B435,'R10'!$H$80:$K$85,4,FALSE)="","",VLOOKUP($B435,'R10'!$H$80:$K$85,4,FALSE)),IF(VLOOKUP($B435,'R10'!$G$80:$I$85,3,FALSE)="","",VLOOKUP($B435,'R10'!$G$80:$I$85,3,FALSE)))</f>
        <v/>
      </c>
      <c r="O435" s="80">
        <f>IF(C435="","",IF(C435&gt;C424,1,IF(C435=C424,0.5,0)))</f>
        <v>0.5</v>
      </c>
      <c r="P435" s="80">
        <f>IF(D435="","",IF(D435&gt;D430,1,IF(D435=D430,0.5,0)))</f>
        <v>0.5</v>
      </c>
      <c r="Q435" s="80">
        <f>IF(E435="","",IF(E435&gt;E425,1,IF(E435=E425,0.5,0)))</f>
        <v>0.5</v>
      </c>
      <c r="R435" s="80" t="str">
        <f>IF(F435="","",IF(F435&gt;F431,1,IF(F435=F431,0.5,0)))</f>
        <v/>
      </c>
      <c r="S435" s="80" t="str">
        <f>IF(G435="","",IF(G435&gt;G426,1,IF(G435=G426,0.5,0)))</f>
        <v/>
      </c>
      <c r="T435" s="80" t="str">
        <f>IF(H435="","",IF(H435&gt;H432,1,IF(H435=H432,0.5,0)))</f>
        <v/>
      </c>
      <c r="U435" s="80" t="str">
        <f>IF(I435="","",IF(I435&gt;I427,1,IF(I435=I427,0.5,0)))</f>
        <v/>
      </c>
      <c r="V435" s="80">
        <f>IF(J435="","",IF(J435&gt;J433,1,IF(J435=J433,0.5,0)))</f>
        <v>0.5</v>
      </c>
      <c r="W435" s="80" t="str">
        <f>IF(K435="","",IF(K435&gt;K428,1,IF(K435=K428,0.5,0)))</f>
        <v/>
      </c>
      <c r="X435" s="80" t="str">
        <f>IF(L435="","",IF(L435&gt;L434,1,IF(L435=L434,0.5,0)))</f>
        <v/>
      </c>
      <c r="Y435" s="80" t="str">
        <f>IF(M435="","",IF(M435&gt;M429,1,IF(M435=M429,0.5,0)))</f>
        <v/>
      </c>
    </row>
    <row r="436" spans="1:25" ht="15" customHeight="1" x14ac:dyDescent="0.3">
      <c r="A436" s="1"/>
      <c r="B436" s="88"/>
    </row>
    <row r="437" spans="1:25" ht="15" customHeight="1" x14ac:dyDescent="0.3">
      <c r="A437" s="1"/>
      <c r="B437" s="87" t="s">
        <v>65</v>
      </c>
    </row>
    <row r="438" spans="1:25" ht="15" customHeight="1" x14ac:dyDescent="0.3">
      <c r="A438" s="1"/>
      <c r="B438" s="87"/>
    </row>
    <row r="439" spans="1:25" ht="15" customHeight="1" x14ac:dyDescent="0.3">
      <c r="A439" s="1">
        <v>1</v>
      </c>
      <c r="C439" s="80" t="e">
        <f>IF(ISERROR(VLOOKUP($B439,'R11'!#REF!,3,FALSE)),IF(VLOOKUP($B439,'R11'!#REF!,4,FALSE)="","",VLOOKUP($B439,'R11'!#REF!,4,FALSE)),IF(VLOOKUP($B439,'R11'!#REF!,3,FALSE)="","",VLOOKUP($B439,'R11'!#REF!,3,FALSE)))</f>
        <v>#REF!</v>
      </c>
      <c r="D439" s="80" t="e">
        <f>IF(ISERROR(VLOOKUP($B439,'R1'!#REF!,3,FALSE)),IF(VLOOKUP($B439,'R1'!#REF!,4,FALSE)="","",VLOOKUP($B439,'R1'!#REF!,4,FALSE)),IF(VLOOKUP($B439,'R1'!#REF!,3,FALSE)="","",VLOOKUP($B439,'R1'!#REF!,3,FALSE)))</f>
        <v>#REF!</v>
      </c>
      <c r="E439" s="80" t="e">
        <f>IF(ISERROR(VLOOKUP($B439,'R2'!#REF!,3,FALSE)),IF(VLOOKUP($B439,'R2'!#REF!,4,FALSE)="","",VLOOKUP($B439,'R2'!#REF!,4,FALSE)),IF(VLOOKUP($B439,'R2'!#REF!,3,FALSE)="","",VLOOKUP($B439,'R2'!#REF!,3,FALSE)))</f>
        <v>#REF!</v>
      </c>
      <c r="F439" s="80" t="e">
        <f>IF(ISERROR(VLOOKUP($B439,'R3'!#REF!,3,FALSE)),IF(VLOOKUP($B439,'R3'!#REF!,4,FALSE)="","",VLOOKUP($B439,'R3'!#REF!,4,FALSE)),IF(VLOOKUP($B439,'R3'!#REF!,3,FALSE)="","",VLOOKUP($B439,'R3'!#REF!,3,FALSE)))</f>
        <v>#REF!</v>
      </c>
      <c r="G439" s="80" t="e">
        <f>IF(ISERROR(VLOOKUP($B439,'R4'!#REF!,3,FALSE)),IF(VLOOKUP($B439,'R4'!#REF!,4,FALSE)="","",VLOOKUP($B439,'R4'!#REF!,4,FALSE)),IF(VLOOKUP($B439,'R4'!#REF!,3,FALSE)="","",VLOOKUP($B439,'R4'!#REF!,3,FALSE)))</f>
        <v>#REF!</v>
      </c>
      <c r="H439" s="80" t="e">
        <f>IF(ISERROR(VLOOKUP($B439,'R5'!#REF!,3,FALSE)),IF(VLOOKUP($B439,'R5'!#REF!,4,FALSE)="","",VLOOKUP($B439,'R5'!#REF!,4,FALSE)),IF(VLOOKUP($B439,'R5'!#REF!,3,FALSE)="","",VLOOKUP($B439,'R5'!#REF!,3,FALSE)))</f>
        <v>#REF!</v>
      </c>
      <c r="I439" s="80" t="e">
        <f>IF(ISERROR(VLOOKUP($B439,'R6'!#REF!,3,FALSE)),IF(VLOOKUP($B439,'R6'!#REF!,4,FALSE)="","",VLOOKUP($B439,'R6'!#REF!,4,FALSE)),IF(VLOOKUP($B439,'R6'!#REF!,3,FALSE)="","",VLOOKUP($B439,'R6'!#REF!,3,FALSE)))</f>
        <v>#REF!</v>
      </c>
      <c r="J439" s="80" t="e">
        <f>IF(ISERROR(VLOOKUP($B439,'R7'!#REF!,3,FALSE)),IF(VLOOKUP($B439,'R7'!#REF!,4,FALSE)="","",VLOOKUP($B439,'R7'!#REF!,4,FALSE)),IF(VLOOKUP($B439,'R7'!#REF!,3,FALSE)="","",VLOOKUP($B439,'R7'!#REF!,3,FALSE)))</f>
        <v>#REF!</v>
      </c>
      <c r="K439" s="80" t="e">
        <f>IF(ISERROR(VLOOKUP($B439,'R8'!#REF!,3,FALSE)),IF(VLOOKUP($B439,'R8'!#REF!,4,FALSE)="","",VLOOKUP($B439,'R8'!#REF!,4,FALSE)),IF(VLOOKUP($B439,'R8'!#REF!,3,FALSE)="","",VLOOKUP($B439,'R8'!#REF!,3,FALSE)))</f>
        <v>#REF!</v>
      </c>
      <c r="L439" s="80" t="e">
        <f>IF(ISERROR(VLOOKUP($B439,'R9'!#REF!,3,FALSE)),IF(VLOOKUP($B439,'R9'!#REF!,4,FALSE)="","",VLOOKUP($B439,'R9'!#REF!,4,FALSE)),IF(VLOOKUP($B439,'R9'!#REF!,3,FALSE)="","",VLOOKUP($B439,'R9'!#REF!,3,FALSE)))</f>
        <v>#REF!</v>
      </c>
      <c r="M439" s="80" t="e">
        <f>IF(ISERROR(VLOOKUP($B439,'R10'!#REF!,3,FALSE)),IF(VLOOKUP($B439,'R10'!#REF!,4,FALSE)="","",VLOOKUP($B439,'R10'!#REF!,4,FALSE)),IF(VLOOKUP($B439,'R10'!#REF!,3,FALSE)="","",VLOOKUP($B439,'R10'!#REF!,3,FALSE)))</f>
        <v>#REF!</v>
      </c>
      <c r="O439" s="80" t="e">
        <f>IF(C439="","",IF(C439&gt;C450,1,IF(C439=C450,0.5,0)))</f>
        <v>#REF!</v>
      </c>
      <c r="P439" s="80" t="e">
        <f>IF(D439="","",IF(D439&gt;D440,1,IF(D439=D440,0.5,0)))</f>
        <v>#REF!</v>
      </c>
      <c r="Q439" s="80" t="e">
        <f>IF(E439="","",IF(E439&gt;E441,1,IF(E439=E441,0.5,0)))</f>
        <v>#REF!</v>
      </c>
      <c r="R439" s="80" t="e">
        <f>IF(F439="","",IF(F439&gt;F442,1,IF(F439=F442,0.5,0)))</f>
        <v>#REF!</v>
      </c>
      <c r="S439" s="80" t="e">
        <f>IF(G439="","",IF(G439&gt;G443,1,IF(G439=G443,0.5,0)))</f>
        <v>#REF!</v>
      </c>
      <c r="T439" s="80" t="e">
        <f>IF(H439="","",IF(H439&gt;H444,1,IF(H439=H444,0.5,0)))</f>
        <v>#REF!</v>
      </c>
      <c r="U439" s="80" t="e">
        <f>IF(I439="","",IF(I439&gt;I445,1,IF(I439=I445,0.5,0)))</f>
        <v>#REF!</v>
      </c>
      <c r="V439" s="80" t="e">
        <f>IF(J439="","",IF(J439&gt;J446,1,IF(J439=J446,0.5,0)))</f>
        <v>#REF!</v>
      </c>
      <c r="W439" s="80" t="e">
        <f>IF(K439="","",IF(K439&gt;K447,1,IF(K439=K447,0.5,0)))</f>
        <v>#REF!</v>
      </c>
      <c r="X439" s="80" t="e">
        <f>IF(L439="","",IF(L439&gt;L448,1,IF(L439=L448,0.5,0)))</f>
        <v>#REF!</v>
      </c>
      <c r="Y439" s="80" t="e">
        <f>IF(M439="","",IF(M439&gt;M449,1,IF(M439=M449,0.5,0)))</f>
        <v>#REF!</v>
      </c>
    </row>
    <row r="440" spans="1:25" ht="15" customHeight="1" x14ac:dyDescent="0.3">
      <c r="A440" s="1">
        <v>2</v>
      </c>
      <c r="C440" s="80" t="e">
        <f>IF(ISERROR(VLOOKUP($B440,'R11'!#REF!,3,FALSE)),IF(VLOOKUP($B440,'R11'!#REF!,4,FALSE)="","",VLOOKUP($B440,'R11'!#REF!,4,FALSE)),IF(VLOOKUP($B440,'R11'!#REF!,3,FALSE)="","",VLOOKUP($B440,'R11'!#REF!,3,FALSE)))</f>
        <v>#REF!</v>
      </c>
      <c r="D440" s="80" t="e">
        <f>IF(ISERROR(VLOOKUP($B440,'R1'!#REF!,3,FALSE)),IF(VLOOKUP($B440,'R1'!#REF!,4,FALSE)="","",VLOOKUP($B440,'R1'!#REF!,4,FALSE)),IF(VLOOKUP($B440,'R1'!#REF!,3,FALSE)="","",VLOOKUP($B440,'R1'!#REF!,3,FALSE)))</f>
        <v>#REF!</v>
      </c>
      <c r="E440" s="80" t="e">
        <f>IF(ISERROR(VLOOKUP($B440,'R2'!#REF!,3,FALSE)),IF(VLOOKUP($B440,'R2'!#REF!,4,FALSE)="","",VLOOKUP($B440,'R2'!#REF!,4,FALSE)),IF(VLOOKUP($B440,'R2'!#REF!,3,FALSE)="","",VLOOKUP($B440,'R2'!#REF!,3,FALSE)))</f>
        <v>#REF!</v>
      </c>
      <c r="F440" s="80" t="e">
        <f>IF(ISERROR(VLOOKUP($B440,'R3'!#REF!,3,FALSE)),IF(VLOOKUP($B440,'R3'!#REF!,4,FALSE)="","",VLOOKUP($B440,'R3'!#REF!,4,FALSE)),IF(VLOOKUP($B440,'R3'!#REF!,3,FALSE)="","",VLOOKUP($B440,'R3'!#REF!,3,FALSE)))</f>
        <v>#REF!</v>
      </c>
      <c r="G440" s="80" t="e">
        <f>IF(ISERROR(VLOOKUP($B440,'R4'!#REF!,3,FALSE)),IF(VLOOKUP($B440,'R4'!#REF!,4,FALSE)="","",VLOOKUP($B440,'R4'!#REF!,4,FALSE)),IF(VLOOKUP($B440,'R4'!#REF!,3,FALSE)="","",VLOOKUP($B440,'R4'!#REF!,3,FALSE)))</f>
        <v>#REF!</v>
      </c>
      <c r="H440" s="80" t="e">
        <f>IF(ISERROR(VLOOKUP($B440,'R5'!#REF!,3,FALSE)),IF(VLOOKUP($B440,'R5'!#REF!,4,FALSE)="","",VLOOKUP($B440,'R5'!#REF!,4,FALSE)),IF(VLOOKUP($B440,'R5'!#REF!,3,FALSE)="","",VLOOKUP($B440,'R5'!#REF!,3,FALSE)))</f>
        <v>#REF!</v>
      </c>
      <c r="I440" s="80" t="e">
        <f>IF(ISERROR(VLOOKUP($B440,'R6'!#REF!,3,FALSE)),IF(VLOOKUP($B440,'R6'!#REF!,4,FALSE)="","",VLOOKUP($B440,'R6'!#REF!,4,FALSE)),IF(VLOOKUP($B440,'R6'!#REF!,3,FALSE)="","",VLOOKUP($B440,'R6'!#REF!,3,FALSE)))</f>
        <v>#REF!</v>
      </c>
      <c r="J440" s="80" t="e">
        <f>IF(ISERROR(VLOOKUP($B440,'R7'!#REF!,3,FALSE)),IF(VLOOKUP($B440,'R7'!#REF!,4,FALSE)="","",VLOOKUP($B440,'R7'!#REF!,4,FALSE)),IF(VLOOKUP($B440,'R7'!#REF!,3,FALSE)="","",VLOOKUP($B440,'R7'!#REF!,3,FALSE)))</f>
        <v>#REF!</v>
      </c>
      <c r="K440" s="80" t="e">
        <f>IF(ISERROR(VLOOKUP($B440,'R8'!#REF!,3,FALSE)),IF(VLOOKUP($B440,'R8'!#REF!,4,FALSE)="","",VLOOKUP($B440,'R8'!#REF!,4,FALSE)),IF(VLOOKUP($B440,'R8'!#REF!,3,FALSE)="","",VLOOKUP($B440,'R8'!#REF!,3,FALSE)))</f>
        <v>#REF!</v>
      </c>
      <c r="L440" s="80" t="e">
        <f>IF(ISERROR(VLOOKUP($B440,'R9'!#REF!,3,FALSE)),IF(VLOOKUP($B440,'R9'!#REF!,4,FALSE)="","",VLOOKUP($B440,'R9'!#REF!,4,FALSE)),IF(VLOOKUP($B440,'R9'!#REF!,3,FALSE)="","",VLOOKUP($B440,'R9'!#REF!,3,FALSE)))</f>
        <v>#REF!</v>
      </c>
      <c r="M440" s="80" t="e">
        <f>IF(ISERROR(VLOOKUP($B440,'R10'!#REF!,3,FALSE)),IF(VLOOKUP($B440,'R10'!#REF!,4,FALSE)="","",VLOOKUP($B440,'R10'!#REF!,4,FALSE)),IF(VLOOKUP($B440,'R10'!#REF!,3,FALSE)="","",VLOOKUP($B440,'R10'!#REF!,3,FALSE)))</f>
        <v>#REF!</v>
      </c>
      <c r="O440" s="80" t="e">
        <f>IF(C440="","",IF(C440&gt;C449,1,IF(C440=C449,0.5,0)))</f>
        <v>#REF!</v>
      </c>
      <c r="P440" s="80" t="e">
        <f>IF(D440="","",IF(D440&gt;D439,1,IF(D440=D439,0.5,0)))</f>
        <v>#REF!</v>
      </c>
      <c r="Q440" s="80" t="e">
        <f>IF(E440="","",IF(E440&gt;E450,1,IF(E440=E450,0.5,0)))</f>
        <v>#REF!</v>
      </c>
      <c r="R440" s="80" t="e">
        <f>IF(F440="","",IF(F440&gt;F441,1,IF(F440=F441,0.5,0)))</f>
        <v>#REF!</v>
      </c>
      <c r="S440" s="80" t="e">
        <f>IF(G440="","",IF(G440&gt;G442,1,IF(G440=G442,0.5,0)))</f>
        <v>#REF!</v>
      </c>
      <c r="T440" s="80" t="e">
        <f>IF(H440="","",IF(H440&gt;H443,1,IF(H440=H443,0.5,0)))</f>
        <v>#REF!</v>
      </c>
      <c r="U440" s="80" t="e">
        <f>IF(I440="","",IF(I440&gt;I444,1,IF(I440=I444,0.5,0)))</f>
        <v>#REF!</v>
      </c>
      <c r="V440" s="80" t="e">
        <f>IF(J440="","",IF(J440&gt;J445,1,IF(J440=J445,0.5,0)))</f>
        <v>#REF!</v>
      </c>
      <c r="W440" s="80" t="e">
        <f>IF(K440="","",IF(K440&gt;K446,1,IF(K440=K446,0.5,0)))</f>
        <v>#REF!</v>
      </c>
      <c r="X440" s="80" t="e">
        <f>IF(L440="","",IF(L440&gt;L447,1,IF(L440=L447,0.5,0)))</f>
        <v>#REF!</v>
      </c>
      <c r="Y440" s="80" t="e">
        <f>IF(M440="","",IF(M440&gt;M448,1,IF(M440=M448,0.5,0)))</f>
        <v>#REF!</v>
      </c>
    </row>
    <row r="441" spans="1:25" ht="15" customHeight="1" x14ac:dyDescent="0.3">
      <c r="A441" s="1">
        <v>3</v>
      </c>
      <c r="C441" s="80" t="e">
        <f>IF(ISERROR(VLOOKUP($B441,'R11'!#REF!,3,FALSE)),IF(VLOOKUP($B441,'R11'!#REF!,4,FALSE)="","",VLOOKUP($B441,'R11'!#REF!,4,FALSE)),IF(VLOOKUP($B441,'R11'!#REF!,3,FALSE)="","",VLOOKUP($B441,'R11'!#REF!,3,FALSE)))</f>
        <v>#REF!</v>
      </c>
      <c r="D441" s="80" t="e">
        <f>IF(ISERROR(VLOOKUP($B441,'R1'!#REF!,3,FALSE)),IF(VLOOKUP($B441,'R1'!#REF!,4,FALSE)="","",VLOOKUP($B441,'R1'!#REF!,4,FALSE)),IF(VLOOKUP($B441,'R1'!#REF!,3,FALSE)="","",VLOOKUP($B441,'R1'!#REF!,3,FALSE)))</f>
        <v>#REF!</v>
      </c>
      <c r="E441" s="80" t="e">
        <f>IF(ISERROR(VLOOKUP($B441,'R2'!#REF!,3,FALSE)),IF(VLOOKUP($B441,'R2'!#REF!,4,FALSE)="","",VLOOKUP($B441,'R2'!#REF!,4,FALSE)),IF(VLOOKUP($B441,'R2'!#REF!,3,FALSE)="","",VLOOKUP($B441,'R2'!#REF!,3,FALSE)))</f>
        <v>#REF!</v>
      </c>
      <c r="F441" s="80" t="e">
        <f>IF(ISERROR(VLOOKUP($B441,'R3'!#REF!,3,FALSE)),IF(VLOOKUP($B441,'R3'!#REF!,4,FALSE)="","",VLOOKUP($B441,'R3'!#REF!,4,FALSE)),IF(VLOOKUP($B441,'R3'!#REF!,3,FALSE)="","",VLOOKUP($B441,'R3'!#REF!,3,FALSE)))</f>
        <v>#REF!</v>
      </c>
      <c r="G441" s="80" t="e">
        <f>IF(ISERROR(VLOOKUP($B441,'R4'!#REF!,3,FALSE)),IF(VLOOKUP($B441,'R4'!#REF!,4,FALSE)="","",VLOOKUP($B441,'R4'!#REF!,4,FALSE)),IF(VLOOKUP($B441,'R4'!#REF!,3,FALSE)="","",VLOOKUP($B441,'R4'!#REF!,3,FALSE)))</f>
        <v>#REF!</v>
      </c>
      <c r="H441" s="80" t="e">
        <f>IF(ISERROR(VLOOKUP($B441,'R5'!#REF!,3,FALSE)),IF(VLOOKUP($B441,'R5'!#REF!,4,FALSE)="","",VLOOKUP($B441,'R5'!#REF!,4,FALSE)),IF(VLOOKUP($B441,'R5'!#REF!,3,FALSE)="","",VLOOKUP($B441,'R5'!#REF!,3,FALSE)))</f>
        <v>#REF!</v>
      </c>
      <c r="I441" s="80" t="e">
        <f>IF(ISERROR(VLOOKUP($B441,'R6'!#REF!,3,FALSE)),IF(VLOOKUP($B441,'R6'!#REF!,4,FALSE)="","",VLOOKUP($B441,'R6'!#REF!,4,FALSE)),IF(VLOOKUP($B441,'R6'!#REF!,3,FALSE)="","",VLOOKUP($B441,'R6'!#REF!,3,FALSE)))</f>
        <v>#REF!</v>
      </c>
      <c r="J441" s="80" t="e">
        <f>IF(ISERROR(VLOOKUP($B441,'R7'!#REF!,3,FALSE)),IF(VLOOKUP($B441,'R7'!#REF!,4,FALSE)="","",VLOOKUP($B441,'R7'!#REF!,4,FALSE)),IF(VLOOKUP($B441,'R7'!#REF!,3,FALSE)="","",VLOOKUP($B441,'R7'!#REF!,3,FALSE)))</f>
        <v>#REF!</v>
      </c>
      <c r="K441" s="80" t="e">
        <f>IF(ISERROR(VLOOKUP($B441,'R8'!#REF!,3,FALSE)),IF(VLOOKUP($B441,'R8'!#REF!,4,FALSE)="","",VLOOKUP($B441,'R8'!#REF!,4,FALSE)),IF(VLOOKUP($B441,'R8'!#REF!,3,FALSE)="","",VLOOKUP($B441,'R8'!#REF!,3,FALSE)))</f>
        <v>#REF!</v>
      </c>
      <c r="L441" s="80" t="e">
        <f>IF(ISERROR(VLOOKUP($B441,'R9'!#REF!,3,FALSE)),IF(VLOOKUP($B441,'R9'!#REF!,4,FALSE)="","",VLOOKUP($B441,'R9'!#REF!,4,FALSE)),IF(VLOOKUP($B441,'R9'!#REF!,3,FALSE)="","",VLOOKUP($B441,'R9'!#REF!,3,FALSE)))</f>
        <v>#REF!</v>
      </c>
      <c r="M441" s="80" t="e">
        <f>IF(ISERROR(VLOOKUP($B441,'R10'!#REF!,3,FALSE)),IF(VLOOKUP($B441,'R10'!#REF!,4,FALSE)="","",VLOOKUP($B441,'R10'!#REF!,4,FALSE)),IF(VLOOKUP($B441,'R10'!#REF!,3,FALSE)="","",VLOOKUP($B441,'R10'!#REF!,3,FALSE)))</f>
        <v>#REF!</v>
      </c>
      <c r="O441" s="80" t="e">
        <f>IF(C441="","",IF(C441&gt;C448,1,IF(C441=C448,0.5,0)))</f>
        <v>#REF!</v>
      </c>
      <c r="P441" s="80" t="e">
        <f>IF(D441="","",IF(D441&gt;D449,1,IF(D441=D449,0.5,0)))</f>
        <v>#REF!</v>
      </c>
      <c r="Q441" s="80" t="e">
        <f>IF(E441="","",IF(E441&gt;E439,1,IF(E441=E439,0.5,0)))</f>
        <v>#REF!</v>
      </c>
      <c r="R441" s="80" t="e">
        <f>IF(F441="","",IF(F441&gt;F440,1,IF(F441=F440,0.5,0)))</f>
        <v>#REF!</v>
      </c>
      <c r="S441" s="80" t="e">
        <f>IF(G441="","",IF(G441&gt;G450,1,IF(G441=G450,0.5,0)))</f>
        <v>#REF!</v>
      </c>
      <c r="T441" s="80" t="e">
        <f>IF(H441="","",IF(H441&gt;H442,1,IF(H441=H442,0.5,0)))</f>
        <v>#REF!</v>
      </c>
      <c r="U441" s="80" t="e">
        <f>IF(I441="","",IF(I441&gt;I443,1,IF(I441=I443,0.5,0)))</f>
        <v>#REF!</v>
      </c>
      <c r="V441" s="80" t="e">
        <f>IF(J441="","",IF(J441&gt;J444,1,IF(J441=J444,0.5,0)))</f>
        <v>#REF!</v>
      </c>
      <c r="W441" s="80" t="e">
        <f>IF(K441="","",IF(K441&gt;K445,1,IF(K441=K445,0.5,0)))</f>
        <v>#REF!</v>
      </c>
      <c r="X441" s="80" t="e">
        <f>IF(L441="","",IF(L441&gt;L446,1,IF(L441=L446,0.5,0)))</f>
        <v>#REF!</v>
      </c>
      <c r="Y441" s="80" t="e">
        <f>IF(M441="","",IF(M441&gt;M447,1,IF(M441=M447,0.5,0)))</f>
        <v>#REF!</v>
      </c>
    </row>
    <row r="442" spans="1:25" ht="15" customHeight="1" x14ac:dyDescent="0.3">
      <c r="A442" s="1">
        <v>4</v>
      </c>
      <c r="C442" s="80" t="e">
        <f>IF(ISERROR(VLOOKUP($B442,'R11'!#REF!,3,FALSE)),IF(VLOOKUP($B442,'R11'!#REF!,4,FALSE)="","",VLOOKUP($B442,'R11'!#REF!,4,FALSE)),IF(VLOOKUP($B442,'R11'!#REF!,3,FALSE)="","",VLOOKUP($B442,'R11'!#REF!,3,FALSE)))</f>
        <v>#REF!</v>
      </c>
      <c r="D442" s="80" t="e">
        <f>IF(ISERROR(VLOOKUP($B442,'R1'!#REF!,3,FALSE)),IF(VLOOKUP($B442,'R1'!#REF!,4,FALSE)="","",VLOOKUP($B442,'R1'!#REF!,4,FALSE)),IF(VLOOKUP($B442,'R1'!#REF!,3,FALSE)="","",VLOOKUP($B442,'R1'!#REF!,3,FALSE)))</f>
        <v>#REF!</v>
      </c>
      <c r="E442" s="80" t="e">
        <f>IF(ISERROR(VLOOKUP($B442,'R2'!#REF!,3,FALSE)),IF(VLOOKUP($B442,'R2'!#REF!,4,FALSE)="","",VLOOKUP($B442,'R2'!#REF!,4,FALSE)),IF(VLOOKUP($B442,'R2'!#REF!,3,FALSE)="","",VLOOKUP($B442,'R2'!#REF!,3,FALSE)))</f>
        <v>#REF!</v>
      </c>
      <c r="F442" s="80" t="e">
        <f>IF(ISERROR(VLOOKUP($B442,'R3'!#REF!,3,FALSE)),IF(VLOOKUP($B442,'R3'!#REF!,4,FALSE)="","",VLOOKUP($B442,'R3'!#REF!,4,FALSE)),IF(VLOOKUP($B442,'R3'!#REF!,3,FALSE)="","",VLOOKUP($B442,'R3'!#REF!,3,FALSE)))</f>
        <v>#REF!</v>
      </c>
      <c r="G442" s="80" t="e">
        <f>IF(ISERROR(VLOOKUP($B442,'R4'!#REF!,3,FALSE)),IF(VLOOKUP($B442,'R4'!#REF!,4,FALSE)="","",VLOOKUP($B442,'R4'!#REF!,4,FALSE)),IF(VLOOKUP($B442,'R4'!#REF!,3,FALSE)="","",VLOOKUP($B442,'R4'!#REF!,3,FALSE)))</f>
        <v>#REF!</v>
      </c>
      <c r="H442" s="80" t="e">
        <f>IF(ISERROR(VLOOKUP($B442,'R5'!#REF!,3,FALSE)),IF(VLOOKUP($B442,'R5'!#REF!,4,FALSE)="","",VLOOKUP($B442,'R5'!#REF!,4,FALSE)),IF(VLOOKUP($B442,'R5'!#REF!,3,FALSE)="","",VLOOKUP($B442,'R5'!#REF!,3,FALSE)))</f>
        <v>#REF!</v>
      </c>
      <c r="I442" s="80" t="e">
        <f>IF(ISERROR(VLOOKUP($B442,'R6'!#REF!,3,FALSE)),IF(VLOOKUP($B442,'R6'!#REF!,4,FALSE)="","",VLOOKUP($B442,'R6'!#REF!,4,FALSE)),IF(VLOOKUP($B442,'R6'!#REF!,3,FALSE)="","",VLOOKUP($B442,'R6'!#REF!,3,FALSE)))</f>
        <v>#REF!</v>
      </c>
      <c r="J442" s="80" t="e">
        <f>IF(ISERROR(VLOOKUP($B442,'R7'!#REF!,3,FALSE)),IF(VLOOKUP($B442,'R7'!#REF!,4,FALSE)="","",VLOOKUP($B442,'R7'!#REF!,4,FALSE)),IF(VLOOKUP($B442,'R7'!#REF!,3,FALSE)="","",VLOOKUP($B442,'R7'!#REF!,3,FALSE)))</f>
        <v>#REF!</v>
      </c>
      <c r="K442" s="80" t="e">
        <f>IF(ISERROR(VLOOKUP($B442,'R8'!#REF!,3,FALSE)),IF(VLOOKUP($B442,'R8'!#REF!,4,FALSE)="","",VLOOKUP($B442,'R8'!#REF!,4,FALSE)),IF(VLOOKUP($B442,'R8'!#REF!,3,FALSE)="","",VLOOKUP($B442,'R8'!#REF!,3,FALSE)))</f>
        <v>#REF!</v>
      </c>
      <c r="L442" s="80" t="e">
        <f>IF(ISERROR(VLOOKUP($B442,'R9'!#REF!,3,FALSE)),IF(VLOOKUP($B442,'R9'!#REF!,4,FALSE)="","",VLOOKUP($B442,'R9'!#REF!,4,FALSE)),IF(VLOOKUP($B442,'R9'!#REF!,3,FALSE)="","",VLOOKUP($B442,'R9'!#REF!,3,FALSE)))</f>
        <v>#REF!</v>
      </c>
      <c r="M442" s="80" t="e">
        <f>IF(ISERROR(VLOOKUP($B442,'R10'!#REF!,3,FALSE)),IF(VLOOKUP($B442,'R10'!#REF!,4,FALSE)="","",VLOOKUP($B442,'R10'!#REF!,4,FALSE)),IF(VLOOKUP($B442,'R10'!#REF!,3,FALSE)="","",VLOOKUP($B442,'R10'!#REF!,3,FALSE)))</f>
        <v>#REF!</v>
      </c>
      <c r="O442" s="80" t="e">
        <f>IF(C442="","",IF(C442&gt;C447,1,IF(C442=C447,0.5,0)))</f>
        <v>#REF!</v>
      </c>
      <c r="P442" s="80" t="e">
        <f>IF(D442="","",IF(D442&gt;D448,1,IF(D442=D448,0.5,0)))</f>
        <v>#REF!</v>
      </c>
      <c r="Q442" s="80" t="e">
        <f>IF(E442="","",IF(E442&gt;E449,1,IF(E442=E449,0.5,0)))</f>
        <v>#REF!</v>
      </c>
      <c r="R442" s="80" t="e">
        <f>IF(F442="","",IF(F442&gt;F439,1,IF(F442=F439,0.5,0)))</f>
        <v>#REF!</v>
      </c>
      <c r="S442" s="80" t="e">
        <f>IF(G442="","",IF(G442&gt;G440,1,IF(G442=G440,0.5,0)))</f>
        <v>#REF!</v>
      </c>
      <c r="T442" s="80" t="e">
        <f>IF(H442="","",IF(H442&gt;H441,1,IF(H442=H441,0.5,0)))</f>
        <v>#REF!</v>
      </c>
      <c r="U442" s="80" t="e">
        <f>IF(I442="","",IF(I442&gt;I450,1,IF(I442=I450,0.5,0)))</f>
        <v>#REF!</v>
      </c>
      <c r="V442" s="80" t="e">
        <f>IF(J442="","",IF(J442&gt;J443,1,IF(J442=J443,0.5,0)))</f>
        <v>#REF!</v>
      </c>
      <c r="W442" s="80" t="e">
        <f>IF(K442="","",IF(K442&gt;K444,1,IF(K442=K444,0.5,0)))</f>
        <v>#REF!</v>
      </c>
      <c r="X442" s="80" t="e">
        <f>IF(L442="","",IF(L442&gt;L445,1,IF(L442=L445,0.5,0)))</f>
        <v>#REF!</v>
      </c>
      <c r="Y442" s="80" t="e">
        <f>IF(M442="","",IF(M442&gt;M446,1,IF(M442=M446,0.5,0)))</f>
        <v>#REF!</v>
      </c>
    </row>
    <row r="443" spans="1:25" ht="15" customHeight="1" x14ac:dyDescent="0.3">
      <c r="A443" s="1">
        <v>5</v>
      </c>
      <c r="C443" s="80" t="e">
        <f>IF(ISERROR(VLOOKUP($B443,'R11'!#REF!,3,FALSE)),IF(VLOOKUP($B443,'R11'!#REF!,4,FALSE)="","",VLOOKUP($B443,'R11'!#REF!,4,FALSE)),IF(VLOOKUP($B443,'R11'!#REF!,3,FALSE)="","",VLOOKUP($B443,'R11'!#REF!,3,FALSE)))</f>
        <v>#REF!</v>
      </c>
      <c r="D443" s="80" t="e">
        <f>IF(ISERROR(VLOOKUP($B443,'R1'!#REF!,3,FALSE)),IF(VLOOKUP($B443,'R1'!#REF!,4,FALSE)="","",VLOOKUP($B443,'R1'!#REF!,4,FALSE)),IF(VLOOKUP($B443,'R1'!#REF!,3,FALSE)="","",VLOOKUP($B443,'R1'!#REF!,3,FALSE)))</f>
        <v>#REF!</v>
      </c>
      <c r="E443" s="80" t="e">
        <f>IF(ISERROR(VLOOKUP($B443,'R2'!#REF!,3,FALSE)),IF(VLOOKUP($B443,'R2'!#REF!,4,FALSE)="","",VLOOKUP($B443,'R2'!#REF!,4,FALSE)),IF(VLOOKUP($B443,'R2'!#REF!,3,FALSE)="","",VLOOKUP($B443,'R2'!#REF!,3,FALSE)))</f>
        <v>#REF!</v>
      </c>
      <c r="F443" s="80" t="e">
        <f>IF(ISERROR(VLOOKUP($B443,'R3'!#REF!,3,FALSE)),IF(VLOOKUP($B443,'R3'!#REF!,4,FALSE)="","",VLOOKUP($B443,'R3'!#REF!,4,FALSE)),IF(VLOOKUP($B443,'R3'!#REF!,3,FALSE)="","",VLOOKUP($B443,'R3'!#REF!,3,FALSE)))</f>
        <v>#REF!</v>
      </c>
      <c r="G443" s="80" t="e">
        <f>IF(ISERROR(VLOOKUP($B443,'R4'!#REF!,3,FALSE)),IF(VLOOKUP($B443,'R4'!#REF!,4,FALSE)="","",VLOOKUP($B443,'R4'!#REF!,4,FALSE)),IF(VLOOKUP($B443,'R4'!#REF!,3,FALSE)="","",VLOOKUP($B443,'R4'!#REF!,3,FALSE)))</f>
        <v>#REF!</v>
      </c>
      <c r="H443" s="80" t="e">
        <f>IF(ISERROR(VLOOKUP($B443,'R5'!#REF!,3,FALSE)),IF(VLOOKUP($B443,'R5'!#REF!,4,FALSE)="","",VLOOKUP($B443,'R5'!#REF!,4,FALSE)),IF(VLOOKUP($B443,'R5'!#REF!,3,FALSE)="","",VLOOKUP($B443,'R5'!#REF!,3,FALSE)))</f>
        <v>#REF!</v>
      </c>
      <c r="I443" s="80" t="e">
        <f>IF(ISERROR(VLOOKUP($B443,'R6'!#REF!,3,FALSE)),IF(VLOOKUP($B443,'R6'!#REF!,4,FALSE)="","",VLOOKUP($B443,'R6'!#REF!,4,FALSE)),IF(VLOOKUP($B443,'R6'!#REF!,3,FALSE)="","",VLOOKUP($B443,'R6'!#REF!,3,FALSE)))</f>
        <v>#REF!</v>
      </c>
      <c r="J443" s="80" t="e">
        <f>IF(ISERROR(VLOOKUP($B443,'R7'!#REF!,3,FALSE)),IF(VLOOKUP($B443,'R7'!#REF!,4,FALSE)="","",VLOOKUP($B443,'R7'!#REF!,4,FALSE)),IF(VLOOKUP($B443,'R7'!#REF!,3,FALSE)="","",VLOOKUP($B443,'R7'!#REF!,3,FALSE)))</f>
        <v>#REF!</v>
      </c>
      <c r="K443" s="80" t="e">
        <f>IF(ISERROR(VLOOKUP($B443,'R8'!#REF!,3,FALSE)),IF(VLOOKUP($B443,'R8'!#REF!,4,FALSE)="","",VLOOKUP($B443,'R8'!#REF!,4,FALSE)),IF(VLOOKUP($B443,'R8'!#REF!,3,FALSE)="","",VLOOKUP($B443,'R8'!#REF!,3,FALSE)))</f>
        <v>#REF!</v>
      </c>
      <c r="L443" s="80" t="e">
        <f>IF(ISERROR(VLOOKUP($B443,'R9'!#REF!,3,FALSE)),IF(VLOOKUP($B443,'R9'!#REF!,4,FALSE)="","",VLOOKUP($B443,'R9'!#REF!,4,FALSE)),IF(VLOOKUP($B443,'R9'!#REF!,3,FALSE)="","",VLOOKUP($B443,'R9'!#REF!,3,FALSE)))</f>
        <v>#REF!</v>
      </c>
      <c r="M443" s="80" t="e">
        <f>IF(ISERROR(VLOOKUP($B443,'R10'!#REF!,3,FALSE)),IF(VLOOKUP($B443,'R10'!#REF!,4,FALSE)="","",VLOOKUP($B443,'R10'!#REF!,4,FALSE)),IF(VLOOKUP($B443,'R10'!#REF!,3,FALSE)="","",VLOOKUP($B443,'R10'!#REF!,3,FALSE)))</f>
        <v>#REF!</v>
      </c>
      <c r="O443" s="80" t="e">
        <f>IF(C443="","",IF(C443&gt;C446,1,IF(C443=C446,0.5,0)))</f>
        <v>#REF!</v>
      </c>
      <c r="P443" s="80" t="e">
        <f>IF(D443="","",IF(D443&gt;D447,1,IF(D443=D447,0.5,0)))</f>
        <v>#REF!</v>
      </c>
      <c r="Q443" s="80" t="e">
        <f>IF(E443="","",IF(E443&gt;E448,1,IF(E443=E448,0.5,0)))</f>
        <v>#REF!</v>
      </c>
      <c r="R443" s="80" t="e">
        <f>IF(F443="","",IF(F443&gt;F449,1,IF(F443=F449,0.5,0)))</f>
        <v>#REF!</v>
      </c>
      <c r="S443" s="80" t="e">
        <f>IF(G443="","",IF(G443&gt;G439,1,IF(G443=G439,0.5,0)))</f>
        <v>#REF!</v>
      </c>
      <c r="T443" s="80" t="e">
        <f>IF(H443="","",IF(H443&gt;H440,1,IF(H443=H440,0.5,0)))</f>
        <v>#REF!</v>
      </c>
      <c r="U443" s="80" t="e">
        <f>IF(I443="","",IF(I443&gt;I441,1,IF(I443=I441,0.5,0)))</f>
        <v>#REF!</v>
      </c>
      <c r="V443" s="80" t="e">
        <f>IF(J443="","",IF(J443&gt;J442,1,IF(J443=J442,0.5,0)))</f>
        <v>#REF!</v>
      </c>
      <c r="W443" s="80" t="e">
        <f>IF(K443="","",IF(K443&gt;K450,1,IF(K443=K450,0.5,0)))</f>
        <v>#REF!</v>
      </c>
      <c r="X443" s="80" t="e">
        <f>IF(L443="","",IF(L443&gt;L444,1,IF(L443=L444,0.5,0)))</f>
        <v>#REF!</v>
      </c>
      <c r="Y443" s="80" t="e">
        <f>IF(M443="","",IF(M443&gt;M445,1,IF(M443=M445,0.5,0)))</f>
        <v>#REF!</v>
      </c>
    </row>
    <row r="444" spans="1:25" ht="15" customHeight="1" x14ac:dyDescent="0.3">
      <c r="A444" s="1">
        <v>6</v>
      </c>
      <c r="C444" s="80" t="e">
        <f>IF(ISERROR(VLOOKUP($B444,'R11'!#REF!,3,FALSE)),IF(VLOOKUP($B444,'R11'!#REF!,4,FALSE)="","",VLOOKUP($B444,'R11'!#REF!,4,FALSE)),IF(VLOOKUP($B444,'R11'!#REF!,3,FALSE)="","",VLOOKUP($B444,'R11'!#REF!,3,FALSE)))</f>
        <v>#REF!</v>
      </c>
      <c r="D444" s="80" t="e">
        <f>IF(ISERROR(VLOOKUP($B444,'R1'!#REF!,3,FALSE)),IF(VLOOKUP($B444,'R1'!#REF!,4,FALSE)="","",VLOOKUP($B444,'R1'!#REF!,4,FALSE)),IF(VLOOKUP($B444,'R1'!#REF!,3,FALSE)="","",VLOOKUP($B444,'R1'!#REF!,3,FALSE)))</f>
        <v>#REF!</v>
      </c>
      <c r="E444" s="80" t="e">
        <f>IF(ISERROR(VLOOKUP($B444,'R2'!#REF!,3,FALSE)),IF(VLOOKUP($B444,'R2'!#REF!,4,FALSE)="","",VLOOKUP($B444,'R2'!#REF!,4,FALSE)),IF(VLOOKUP($B444,'R2'!#REF!,3,FALSE)="","",VLOOKUP($B444,'R2'!#REF!,3,FALSE)))</f>
        <v>#REF!</v>
      </c>
      <c r="F444" s="80" t="e">
        <f>IF(ISERROR(VLOOKUP($B444,'R3'!#REF!,3,FALSE)),IF(VLOOKUP($B444,'R3'!#REF!,4,FALSE)="","",VLOOKUP($B444,'R3'!#REF!,4,FALSE)),IF(VLOOKUP($B444,'R3'!#REF!,3,FALSE)="","",VLOOKUP($B444,'R3'!#REF!,3,FALSE)))</f>
        <v>#REF!</v>
      </c>
      <c r="G444" s="80" t="e">
        <f>IF(ISERROR(VLOOKUP($B444,'R4'!#REF!,3,FALSE)),IF(VLOOKUP($B444,'R4'!#REF!,4,FALSE)="","",VLOOKUP($B444,'R4'!#REF!,4,FALSE)),IF(VLOOKUP($B444,'R4'!#REF!,3,FALSE)="","",VLOOKUP($B444,'R4'!#REF!,3,FALSE)))</f>
        <v>#REF!</v>
      </c>
      <c r="H444" s="80" t="e">
        <f>IF(ISERROR(VLOOKUP($B444,'R5'!#REF!,3,FALSE)),IF(VLOOKUP($B444,'R5'!#REF!,4,FALSE)="","",VLOOKUP($B444,'R5'!#REF!,4,FALSE)),IF(VLOOKUP($B444,'R5'!#REF!,3,FALSE)="","",VLOOKUP($B444,'R5'!#REF!,3,FALSE)))</f>
        <v>#REF!</v>
      </c>
      <c r="I444" s="80" t="e">
        <f>IF(ISERROR(VLOOKUP($B444,'R6'!#REF!,3,FALSE)),IF(VLOOKUP($B444,'R6'!#REF!,4,FALSE)="","",VLOOKUP($B444,'R6'!#REF!,4,FALSE)),IF(VLOOKUP($B444,'R6'!#REF!,3,FALSE)="","",VLOOKUP($B444,'R6'!#REF!,3,FALSE)))</f>
        <v>#REF!</v>
      </c>
      <c r="J444" s="80" t="e">
        <f>IF(ISERROR(VLOOKUP($B444,'R7'!#REF!,3,FALSE)),IF(VLOOKUP($B444,'R7'!#REF!,4,FALSE)="","",VLOOKUP($B444,'R7'!#REF!,4,FALSE)),IF(VLOOKUP($B444,'R7'!#REF!,3,FALSE)="","",VLOOKUP($B444,'R7'!#REF!,3,FALSE)))</f>
        <v>#REF!</v>
      </c>
      <c r="K444" s="80" t="e">
        <f>IF(ISERROR(VLOOKUP($B444,'R8'!#REF!,3,FALSE)),IF(VLOOKUP($B444,'R8'!#REF!,4,FALSE)="","",VLOOKUP($B444,'R8'!#REF!,4,FALSE)),IF(VLOOKUP($B444,'R8'!#REF!,3,FALSE)="","",VLOOKUP($B444,'R8'!#REF!,3,FALSE)))</f>
        <v>#REF!</v>
      </c>
      <c r="L444" s="80" t="e">
        <f>IF(ISERROR(VLOOKUP($B444,'R9'!#REF!,3,FALSE)),IF(VLOOKUP($B444,'R9'!#REF!,4,FALSE)="","",VLOOKUP($B444,'R9'!#REF!,4,FALSE)),IF(VLOOKUP($B444,'R9'!#REF!,3,FALSE)="","",VLOOKUP($B444,'R9'!#REF!,3,FALSE)))</f>
        <v>#REF!</v>
      </c>
      <c r="M444" s="80" t="e">
        <f>IF(ISERROR(VLOOKUP($B444,'R10'!#REF!,3,FALSE)),IF(VLOOKUP($B444,'R10'!#REF!,4,FALSE)="","",VLOOKUP($B444,'R10'!#REF!,4,FALSE)),IF(VLOOKUP($B444,'R10'!#REF!,3,FALSE)="","",VLOOKUP($B444,'R10'!#REF!,3,FALSE)))</f>
        <v>#REF!</v>
      </c>
      <c r="O444" s="80" t="e">
        <f>IF(C444="","",IF(C444&gt;C445,1,IF(C444=C445,0.5,0)))</f>
        <v>#REF!</v>
      </c>
      <c r="P444" s="80" t="e">
        <f>IF(D444="","",IF(D444&gt;D446,1,IF(D444=D446,0.5,0)))</f>
        <v>#REF!</v>
      </c>
      <c r="Q444" s="80" t="e">
        <f>IF(E444="","",IF(E444&gt;E447,1,IF(E444=E447,0.5,0)))</f>
        <v>#REF!</v>
      </c>
      <c r="R444" s="80" t="e">
        <f>IF(F444="","",IF(F444&gt;F448,1,IF(F444=F448,0.5,0)))</f>
        <v>#REF!</v>
      </c>
      <c r="S444" s="80" t="e">
        <f>IF(G444="","",IF(G444&gt;G449,1,IF(G444=G449,0.5,0)))</f>
        <v>#REF!</v>
      </c>
      <c r="T444" s="80" t="e">
        <f>IF(H444="","",IF(H444&gt;H439,1,IF(H444=H439,0.5,0)))</f>
        <v>#REF!</v>
      </c>
      <c r="U444" s="80" t="e">
        <f>IF(I444="","",IF(I444&gt;I440,1,IF(I444=I440,0.5,0)))</f>
        <v>#REF!</v>
      </c>
      <c r="V444" s="80" t="e">
        <f>IF(J444="","",IF(J444&gt;J441,1,IF(J444=J441,0.5,0)))</f>
        <v>#REF!</v>
      </c>
      <c r="W444" s="80" t="e">
        <f>IF(K444="","",IF(K444&gt;K442,1,IF(K444=K442,0.5,0)))</f>
        <v>#REF!</v>
      </c>
      <c r="X444" s="80" t="e">
        <f>IF(L444="","",IF(L444&gt;L443,1,IF(L444=L443,0.5,0)))</f>
        <v>#REF!</v>
      </c>
      <c r="Y444" s="80" t="e">
        <f>IF(M444="","",IF(M444&gt;M450,1,IF(M444=M450,0.5,0)))</f>
        <v>#REF!</v>
      </c>
    </row>
    <row r="445" spans="1:25" ht="15" customHeight="1" x14ac:dyDescent="0.3">
      <c r="A445" s="1">
        <v>7</v>
      </c>
      <c r="C445" s="80" t="e">
        <f>IF(ISERROR(VLOOKUP($B445,'R11'!#REF!,3,FALSE)),IF(VLOOKUP($B445,'R11'!#REF!,4,FALSE)="","",VLOOKUP($B445,'R11'!#REF!,4,FALSE)),IF(VLOOKUP($B445,'R11'!#REF!,3,FALSE)="","",VLOOKUP($B445,'R11'!#REF!,3,FALSE)))</f>
        <v>#REF!</v>
      </c>
      <c r="D445" s="80" t="e">
        <f>IF(ISERROR(VLOOKUP($B445,'R1'!#REF!,3,FALSE)),IF(VLOOKUP($B445,'R1'!#REF!,4,FALSE)="","",VLOOKUP($B445,'R1'!#REF!,4,FALSE)),IF(VLOOKUP($B445,'R1'!#REF!,3,FALSE)="","",VLOOKUP($B445,'R1'!#REF!,3,FALSE)))</f>
        <v>#REF!</v>
      </c>
      <c r="E445" s="80" t="e">
        <f>IF(ISERROR(VLOOKUP($B445,'R2'!#REF!,3,FALSE)),IF(VLOOKUP($B445,'R2'!#REF!,4,FALSE)="","",VLOOKUP($B445,'R2'!#REF!,4,FALSE)),IF(VLOOKUP($B445,'R2'!#REF!,3,FALSE)="","",VLOOKUP($B445,'R2'!#REF!,3,FALSE)))</f>
        <v>#REF!</v>
      </c>
      <c r="F445" s="80" t="e">
        <f>IF(ISERROR(VLOOKUP($B445,'R3'!#REF!,3,FALSE)),IF(VLOOKUP($B445,'R3'!#REF!,4,FALSE)="","",VLOOKUP($B445,'R3'!#REF!,4,FALSE)),IF(VLOOKUP($B445,'R3'!#REF!,3,FALSE)="","",VLOOKUP($B445,'R3'!#REF!,3,FALSE)))</f>
        <v>#REF!</v>
      </c>
      <c r="G445" s="80" t="e">
        <f>IF(ISERROR(VLOOKUP($B445,'R4'!#REF!,3,FALSE)),IF(VLOOKUP($B445,'R4'!#REF!,4,FALSE)="","",VLOOKUP($B445,'R4'!#REF!,4,FALSE)),IF(VLOOKUP($B445,'R4'!#REF!,3,FALSE)="","",VLOOKUP($B445,'R4'!#REF!,3,FALSE)))</f>
        <v>#REF!</v>
      </c>
      <c r="H445" s="80" t="e">
        <f>IF(ISERROR(VLOOKUP($B445,'R5'!#REF!,3,FALSE)),IF(VLOOKUP($B445,'R5'!#REF!,4,FALSE)="","",VLOOKUP($B445,'R5'!#REF!,4,FALSE)),IF(VLOOKUP($B445,'R5'!#REF!,3,FALSE)="","",VLOOKUP($B445,'R5'!#REF!,3,FALSE)))</f>
        <v>#REF!</v>
      </c>
      <c r="I445" s="80" t="e">
        <f>IF(ISERROR(VLOOKUP($B445,'R6'!#REF!,3,FALSE)),IF(VLOOKUP($B445,'R6'!#REF!,4,FALSE)="","",VLOOKUP($B445,'R6'!#REF!,4,FALSE)),IF(VLOOKUP($B445,'R6'!#REF!,3,FALSE)="","",VLOOKUP($B445,'R6'!#REF!,3,FALSE)))</f>
        <v>#REF!</v>
      </c>
      <c r="J445" s="80" t="e">
        <f>IF(ISERROR(VLOOKUP($B445,'R7'!#REF!,3,FALSE)),IF(VLOOKUP($B445,'R7'!#REF!,4,FALSE)="","",VLOOKUP($B445,'R7'!#REF!,4,FALSE)),IF(VLOOKUP($B445,'R7'!#REF!,3,FALSE)="","",VLOOKUP($B445,'R7'!#REF!,3,FALSE)))</f>
        <v>#REF!</v>
      </c>
      <c r="K445" s="80" t="e">
        <f>IF(ISERROR(VLOOKUP($B445,'R8'!#REF!,3,FALSE)),IF(VLOOKUP($B445,'R8'!#REF!,4,FALSE)="","",VLOOKUP($B445,'R8'!#REF!,4,FALSE)),IF(VLOOKUP($B445,'R8'!#REF!,3,FALSE)="","",VLOOKUP($B445,'R8'!#REF!,3,FALSE)))</f>
        <v>#REF!</v>
      </c>
      <c r="L445" s="80" t="e">
        <f>IF(ISERROR(VLOOKUP($B445,'R9'!#REF!,3,FALSE)),IF(VLOOKUP($B445,'R9'!#REF!,4,FALSE)="","",VLOOKUP($B445,'R9'!#REF!,4,FALSE)),IF(VLOOKUP($B445,'R9'!#REF!,3,FALSE)="","",VLOOKUP($B445,'R9'!#REF!,3,FALSE)))</f>
        <v>#REF!</v>
      </c>
      <c r="M445" s="80" t="e">
        <f>IF(ISERROR(VLOOKUP($B445,'R10'!#REF!,3,FALSE)),IF(VLOOKUP($B445,'R10'!#REF!,4,FALSE)="","",VLOOKUP($B445,'R10'!#REF!,4,FALSE)),IF(VLOOKUP($B445,'R10'!#REF!,3,FALSE)="","",VLOOKUP($B445,'R10'!#REF!,3,FALSE)))</f>
        <v>#REF!</v>
      </c>
      <c r="O445" s="80" t="e">
        <f>IF(C445="","",IF(C445&gt;C444,1,IF(C445=C444,0.5,0)))</f>
        <v>#REF!</v>
      </c>
      <c r="P445" s="80" t="e">
        <f>IF(D445="","",IF(D445&gt;D450,1,IF(D445=D450,0.5,0)))</f>
        <v>#REF!</v>
      </c>
      <c r="Q445" s="80" t="e">
        <f>IF(E445="","",IF(E445&gt;E446,1,IF(E445=E446,0.5,0)))</f>
        <v>#REF!</v>
      </c>
      <c r="R445" s="80" t="e">
        <f>IF(F445="","",IF(F445&gt;F447,1,IF(F445=F447,0.5,0)))</f>
        <v>#REF!</v>
      </c>
      <c r="S445" s="80" t="e">
        <f>IF(G445="","",IF(G445&gt;G448,1,IF(G445=G448,0.5,0)))</f>
        <v>#REF!</v>
      </c>
      <c r="T445" s="80" t="e">
        <f>IF(H445="","",IF(H445&gt;H449,1,IF(H445=H449,0.5,0)))</f>
        <v>#REF!</v>
      </c>
      <c r="U445" s="80" t="e">
        <f>IF(I445="","",IF(I445&gt;I439,1,IF(I445=I439,0.5,0)))</f>
        <v>#REF!</v>
      </c>
      <c r="V445" s="80" t="e">
        <f>IF(J445="","",IF(J445&gt;J440,1,IF(J445=J440,0.5,0)))</f>
        <v>#REF!</v>
      </c>
      <c r="W445" s="80" t="e">
        <f>IF(K445="","",IF(K445&gt;K441,1,IF(K445=K441,0.5,0)))</f>
        <v>#REF!</v>
      </c>
      <c r="X445" s="80" t="e">
        <f>IF(L445="","",IF(L445&gt;L442,1,IF(L445=L442,0.5,0)))</f>
        <v>#REF!</v>
      </c>
      <c r="Y445" s="80" t="e">
        <f>IF(M445="","",IF(M445&gt;M443,1,IF(M445=M443,0.5,0)))</f>
        <v>#REF!</v>
      </c>
    </row>
    <row r="446" spans="1:25" ht="15" customHeight="1" x14ac:dyDescent="0.3">
      <c r="A446" s="1">
        <v>8</v>
      </c>
      <c r="C446" s="80" t="e">
        <f>IF(ISERROR(VLOOKUP($B446,'R11'!#REF!,3,FALSE)),IF(VLOOKUP($B446,'R11'!#REF!,4,FALSE)="","",VLOOKUP($B446,'R11'!#REF!,4,FALSE)),IF(VLOOKUP($B446,'R11'!#REF!,3,FALSE)="","",VLOOKUP($B446,'R11'!#REF!,3,FALSE)))</f>
        <v>#REF!</v>
      </c>
      <c r="D446" s="80" t="e">
        <f>IF(ISERROR(VLOOKUP($B446,'R1'!#REF!,3,FALSE)),IF(VLOOKUP($B446,'R1'!#REF!,4,FALSE)="","",VLOOKUP($B446,'R1'!#REF!,4,FALSE)),IF(VLOOKUP($B446,'R1'!#REF!,3,FALSE)="","",VLOOKUP($B446,'R1'!#REF!,3,FALSE)))</f>
        <v>#REF!</v>
      </c>
      <c r="E446" s="80" t="e">
        <f>IF(ISERROR(VLOOKUP($B446,'R2'!#REF!,3,FALSE)),IF(VLOOKUP($B446,'R2'!#REF!,4,FALSE)="","",VLOOKUP($B446,'R2'!#REF!,4,FALSE)),IF(VLOOKUP($B446,'R2'!#REF!,3,FALSE)="","",VLOOKUP($B446,'R2'!#REF!,3,FALSE)))</f>
        <v>#REF!</v>
      </c>
      <c r="F446" s="80" t="e">
        <f>IF(ISERROR(VLOOKUP($B446,'R3'!#REF!,3,FALSE)),IF(VLOOKUP($B446,'R3'!#REF!,4,FALSE)="","",VLOOKUP($B446,'R3'!#REF!,4,FALSE)),IF(VLOOKUP($B446,'R3'!#REF!,3,FALSE)="","",VLOOKUP($B446,'R3'!#REF!,3,FALSE)))</f>
        <v>#REF!</v>
      </c>
      <c r="G446" s="80" t="e">
        <f>IF(ISERROR(VLOOKUP($B446,'R4'!#REF!,3,FALSE)),IF(VLOOKUP($B446,'R4'!#REF!,4,FALSE)="","",VLOOKUP($B446,'R4'!#REF!,4,FALSE)),IF(VLOOKUP($B446,'R4'!#REF!,3,FALSE)="","",VLOOKUP($B446,'R4'!#REF!,3,FALSE)))</f>
        <v>#REF!</v>
      </c>
      <c r="H446" s="80" t="e">
        <f>IF(ISERROR(VLOOKUP($B446,'R5'!#REF!,3,FALSE)),IF(VLOOKUP($B446,'R5'!#REF!,4,FALSE)="","",VLOOKUP($B446,'R5'!#REF!,4,FALSE)),IF(VLOOKUP($B446,'R5'!#REF!,3,FALSE)="","",VLOOKUP($B446,'R5'!#REF!,3,FALSE)))</f>
        <v>#REF!</v>
      </c>
      <c r="I446" s="80" t="e">
        <f>IF(ISERROR(VLOOKUP($B446,'R6'!#REF!,3,FALSE)),IF(VLOOKUP($B446,'R6'!#REF!,4,FALSE)="","",VLOOKUP($B446,'R6'!#REF!,4,FALSE)),IF(VLOOKUP($B446,'R6'!#REF!,3,FALSE)="","",VLOOKUP($B446,'R6'!#REF!,3,FALSE)))</f>
        <v>#REF!</v>
      </c>
      <c r="J446" s="80" t="e">
        <f>IF(ISERROR(VLOOKUP($B446,'R7'!#REF!,3,FALSE)),IF(VLOOKUP($B446,'R7'!#REF!,4,FALSE)="","",VLOOKUP($B446,'R7'!#REF!,4,FALSE)),IF(VLOOKUP($B446,'R7'!#REF!,3,FALSE)="","",VLOOKUP($B446,'R7'!#REF!,3,FALSE)))</f>
        <v>#REF!</v>
      </c>
      <c r="K446" s="80" t="e">
        <f>IF(ISERROR(VLOOKUP($B446,'R8'!#REF!,3,FALSE)),IF(VLOOKUP($B446,'R8'!#REF!,4,FALSE)="","",VLOOKUP($B446,'R8'!#REF!,4,FALSE)),IF(VLOOKUP($B446,'R8'!#REF!,3,FALSE)="","",VLOOKUP($B446,'R8'!#REF!,3,FALSE)))</f>
        <v>#REF!</v>
      </c>
      <c r="L446" s="80" t="e">
        <f>IF(ISERROR(VLOOKUP($B446,'R9'!#REF!,3,FALSE)),IF(VLOOKUP($B446,'R9'!#REF!,4,FALSE)="","",VLOOKUP($B446,'R9'!#REF!,4,FALSE)),IF(VLOOKUP($B446,'R9'!#REF!,3,FALSE)="","",VLOOKUP($B446,'R9'!#REF!,3,FALSE)))</f>
        <v>#REF!</v>
      </c>
      <c r="M446" s="80" t="e">
        <f>IF(ISERROR(VLOOKUP($B446,'R10'!#REF!,3,FALSE)),IF(VLOOKUP($B446,'R10'!#REF!,4,FALSE)="","",VLOOKUP($B446,'R10'!#REF!,4,FALSE)),IF(VLOOKUP($B446,'R10'!#REF!,3,FALSE)="","",VLOOKUP($B446,'R10'!#REF!,3,FALSE)))</f>
        <v>#REF!</v>
      </c>
      <c r="O446" s="80" t="e">
        <f>IF(C446="","",IF(C446&gt;C443,1,IF(C446=C443,0.5,0)))</f>
        <v>#REF!</v>
      </c>
      <c r="P446" s="80" t="e">
        <f>IF(D446="","",IF(D446&gt;D444,1,IF(D446=D444,0.5,0)))</f>
        <v>#REF!</v>
      </c>
      <c r="Q446" s="80" t="e">
        <f>IF(E446="","",IF(E446&gt;E445,1,IF(E446=E445,0.5,0)))</f>
        <v>#REF!</v>
      </c>
      <c r="R446" s="80" t="e">
        <f>IF(F446="","",IF(F446&gt;F450,1,IF(F446=F450,0.5,0)))</f>
        <v>#REF!</v>
      </c>
      <c r="S446" s="80" t="e">
        <f>IF(G446="","",IF(G446&gt;G447,1,IF(G446=G447,0.5,0)))</f>
        <v>#REF!</v>
      </c>
      <c r="T446" s="80" t="e">
        <f>IF(H446="","",IF(H446&gt;H448,1,IF(H446=H448,0.5,0)))</f>
        <v>#REF!</v>
      </c>
      <c r="U446" s="80" t="e">
        <f>IF(I446="","",IF(I446&gt;I449,1,IF(I446=I449,0.5,0)))</f>
        <v>#REF!</v>
      </c>
      <c r="V446" s="80" t="e">
        <f>IF(J446="","",IF(J446&gt;J439,1,IF(J446=J439,0.5,0)))</f>
        <v>#REF!</v>
      </c>
      <c r="W446" s="80" t="e">
        <f>IF(K446="","",IF(K446&gt;K440,1,IF(K446=K440,0.5,0)))</f>
        <v>#REF!</v>
      </c>
      <c r="X446" s="80" t="e">
        <f>IF(L446="","",IF(L446&gt;L441,1,IF(L446=L441,0.5,0)))</f>
        <v>#REF!</v>
      </c>
      <c r="Y446" s="80" t="e">
        <f>IF(M446="","",IF(M446&gt;M442,1,IF(M446=M442,0.5,0)))</f>
        <v>#REF!</v>
      </c>
    </row>
    <row r="447" spans="1:25" ht="15" customHeight="1" x14ac:dyDescent="0.3">
      <c r="A447" s="1">
        <v>9</v>
      </c>
      <c r="C447" s="80" t="e">
        <f>IF(ISERROR(VLOOKUP($B447,'R11'!#REF!,3,FALSE)),IF(VLOOKUP($B447,'R11'!#REF!,4,FALSE)="","",VLOOKUP($B447,'R11'!#REF!,4,FALSE)),IF(VLOOKUP($B447,'R11'!#REF!,3,FALSE)="","",VLOOKUP($B447,'R11'!#REF!,3,FALSE)))</f>
        <v>#REF!</v>
      </c>
      <c r="D447" s="80" t="e">
        <f>IF(ISERROR(VLOOKUP($B447,'R1'!#REF!,3,FALSE)),IF(VLOOKUP($B447,'R1'!#REF!,4,FALSE)="","",VLOOKUP($B447,'R1'!#REF!,4,FALSE)),IF(VLOOKUP($B447,'R1'!#REF!,3,FALSE)="","",VLOOKUP($B447,'R1'!#REF!,3,FALSE)))</f>
        <v>#REF!</v>
      </c>
      <c r="E447" s="80" t="e">
        <f>IF(ISERROR(VLOOKUP($B447,'R2'!#REF!,3,FALSE)),IF(VLOOKUP($B447,'R2'!#REF!,4,FALSE)="","",VLOOKUP($B447,'R2'!#REF!,4,FALSE)),IF(VLOOKUP($B447,'R2'!#REF!,3,FALSE)="","",VLOOKUP($B447,'R2'!#REF!,3,FALSE)))</f>
        <v>#REF!</v>
      </c>
      <c r="F447" s="80" t="e">
        <f>IF(ISERROR(VLOOKUP($B447,'R3'!#REF!,3,FALSE)),IF(VLOOKUP($B447,'R3'!#REF!,4,FALSE)="","",VLOOKUP($B447,'R3'!#REF!,4,FALSE)),IF(VLOOKUP($B447,'R3'!#REF!,3,FALSE)="","",VLOOKUP($B447,'R3'!#REF!,3,FALSE)))</f>
        <v>#REF!</v>
      </c>
      <c r="G447" s="80" t="e">
        <f>IF(ISERROR(VLOOKUP($B447,'R4'!#REF!,3,FALSE)),IF(VLOOKUP($B447,'R4'!#REF!,4,FALSE)="","",VLOOKUP($B447,'R4'!#REF!,4,FALSE)),IF(VLOOKUP($B447,'R4'!#REF!,3,FALSE)="","",VLOOKUP($B447,'R4'!#REF!,3,FALSE)))</f>
        <v>#REF!</v>
      </c>
      <c r="H447" s="80" t="e">
        <f>IF(ISERROR(VLOOKUP($B447,'R5'!#REF!,3,FALSE)),IF(VLOOKUP($B447,'R5'!#REF!,4,FALSE)="","",VLOOKUP($B447,'R5'!#REF!,4,FALSE)),IF(VLOOKUP($B447,'R5'!#REF!,3,FALSE)="","",VLOOKUP($B447,'R5'!#REF!,3,FALSE)))</f>
        <v>#REF!</v>
      </c>
      <c r="I447" s="80" t="e">
        <f>IF(ISERROR(VLOOKUP($B447,'R6'!#REF!,3,FALSE)),IF(VLOOKUP($B447,'R6'!#REF!,4,FALSE)="","",VLOOKUP($B447,'R6'!#REF!,4,FALSE)),IF(VLOOKUP($B447,'R6'!#REF!,3,FALSE)="","",VLOOKUP($B447,'R6'!#REF!,3,FALSE)))</f>
        <v>#REF!</v>
      </c>
      <c r="J447" s="80" t="e">
        <f>IF(ISERROR(VLOOKUP($B447,'R7'!#REF!,3,FALSE)),IF(VLOOKUP($B447,'R7'!#REF!,4,FALSE)="","",VLOOKUP($B447,'R7'!#REF!,4,FALSE)),IF(VLOOKUP($B447,'R7'!#REF!,3,FALSE)="","",VLOOKUP($B447,'R7'!#REF!,3,FALSE)))</f>
        <v>#REF!</v>
      </c>
      <c r="K447" s="80" t="e">
        <f>IF(ISERROR(VLOOKUP($B447,'R8'!#REF!,3,FALSE)),IF(VLOOKUP($B447,'R8'!#REF!,4,FALSE)="","",VLOOKUP($B447,'R8'!#REF!,4,FALSE)),IF(VLOOKUP($B447,'R8'!#REF!,3,FALSE)="","",VLOOKUP($B447,'R8'!#REF!,3,FALSE)))</f>
        <v>#REF!</v>
      </c>
      <c r="L447" s="80" t="e">
        <f>IF(ISERROR(VLOOKUP($B447,'R9'!#REF!,3,FALSE)),IF(VLOOKUP($B447,'R9'!#REF!,4,FALSE)="","",VLOOKUP($B447,'R9'!#REF!,4,FALSE)),IF(VLOOKUP($B447,'R9'!#REF!,3,FALSE)="","",VLOOKUP($B447,'R9'!#REF!,3,FALSE)))</f>
        <v>#REF!</v>
      </c>
      <c r="M447" s="80" t="e">
        <f>IF(ISERROR(VLOOKUP($B447,'R10'!#REF!,3,FALSE)),IF(VLOOKUP($B447,'R10'!#REF!,4,FALSE)="","",VLOOKUP($B447,'R10'!#REF!,4,FALSE)),IF(VLOOKUP($B447,'R10'!#REF!,3,FALSE)="","",VLOOKUP($B447,'R10'!#REF!,3,FALSE)))</f>
        <v>#REF!</v>
      </c>
      <c r="O447" s="80" t="e">
        <f>IF(C447="","",IF(C447&gt;C442,1,IF(C447=C442,0.5,0)))</f>
        <v>#REF!</v>
      </c>
      <c r="P447" s="80" t="e">
        <f>IF(D447="","",IF(D447&gt;D443,1,IF(D447=D443,0.5,0)))</f>
        <v>#REF!</v>
      </c>
      <c r="Q447" s="80" t="e">
        <f>IF(E447="","",IF(E447&gt;E444,1,IF(E447=E444,0.5,0)))</f>
        <v>#REF!</v>
      </c>
      <c r="R447" s="80" t="e">
        <f>IF(F447="","",IF(F447&gt;F445,1,IF(F447=F445,0.5,0)))</f>
        <v>#REF!</v>
      </c>
      <c r="S447" s="80" t="e">
        <f>IF(G447="","",IF(G447&gt;G446,1,IF(G447=G446,0.5,0)))</f>
        <v>#REF!</v>
      </c>
      <c r="T447" s="80" t="e">
        <f>IF(H447="","",IF(H447&gt;H450,1,IF(H447=H450,0.5,0)))</f>
        <v>#REF!</v>
      </c>
      <c r="U447" s="80" t="e">
        <f>IF(I447="","",IF(I447&gt;I448,1,IF(I447=I448,0.5,0)))</f>
        <v>#REF!</v>
      </c>
      <c r="V447" s="80" t="e">
        <f>IF(J447="","",IF(J447&gt;J449,1,IF(J447=J449,0.5,0)))</f>
        <v>#REF!</v>
      </c>
      <c r="W447" s="80" t="e">
        <f>IF(K447="","",IF(K447&gt;K439,1,IF(K447=K439,0.5,0)))</f>
        <v>#REF!</v>
      </c>
      <c r="X447" s="80" t="e">
        <f>IF(L447="","",IF(L447&gt;L440,1,IF(L447=L440,0.5,0)))</f>
        <v>#REF!</v>
      </c>
      <c r="Y447" s="80" t="e">
        <f>IF(M447="","",IF(M447&gt;M441,1,IF(M447=M441,0.5,0)))</f>
        <v>#REF!</v>
      </c>
    </row>
    <row r="448" spans="1:25" ht="15" customHeight="1" x14ac:dyDescent="0.3">
      <c r="A448" s="1">
        <v>10</v>
      </c>
      <c r="C448" s="80" t="e">
        <f>IF(ISERROR(VLOOKUP($B448,'R11'!#REF!,3,FALSE)),IF(VLOOKUP($B448,'R11'!#REF!,4,FALSE)="","",VLOOKUP($B448,'R11'!#REF!,4,FALSE)),IF(VLOOKUP($B448,'R11'!#REF!,3,FALSE)="","",VLOOKUP($B448,'R11'!#REF!,3,FALSE)))</f>
        <v>#REF!</v>
      </c>
      <c r="D448" s="80" t="e">
        <f>IF(ISERROR(VLOOKUP($B448,'R1'!#REF!,3,FALSE)),IF(VLOOKUP($B448,'R1'!#REF!,4,FALSE)="","",VLOOKUP($B448,'R1'!#REF!,4,FALSE)),IF(VLOOKUP($B448,'R1'!#REF!,3,FALSE)="","",VLOOKUP($B448,'R1'!#REF!,3,FALSE)))</f>
        <v>#REF!</v>
      </c>
      <c r="E448" s="80" t="e">
        <f>IF(ISERROR(VLOOKUP($B448,'R2'!#REF!,3,FALSE)),IF(VLOOKUP($B448,'R2'!#REF!,4,FALSE)="","",VLOOKUP($B448,'R2'!#REF!,4,FALSE)),IF(VLOOKUP($B448,'R2'!#REF!,3,FALSE)="","",VLOOKUP($B448,'R2'!#REF!,3,FALSE)))</f>
        <v>#REF!</v>
      </c>
      <c r="F448" s="80" t="e">
        <f>IF(ISERROR(VLOOKUP($B448,'R3'!#REF!,3,FALSE)),IF(VLOOKUP($B448,'R3'!#REF!,4,FALSE)="","",VLOOKUP($B448,'R3'!#REF!,4,FALSE)),IF(VLOOKUP($B448,'R3'!#REF!,3,FALSE)="","",VLOOKUP($B448,'R3'!#REF!,3,FALSE)))</f>
        <v>#REF!</v>
      </c>
      <c r="G448" s="80" t="e">
        <f>IF(ISERROR(VLOOKUP($B448,'R4'!#REF!,3,FALSE)),IF(VLOOKUP($B448,'R4'!#REF!,4,FALSE)="","",VLOOKUP($B448,'R4'!#REF!,4,FALSE)),IF(VLOOKUP($B448,'R4'!#REF!,3,FALSE)="","",VLOOKUP($B448,'R4'!#REF!,3,FALSE)))</f>
        <v>#REF!</v>
      </c>
      <c r="H448" s="80" t="e">
        <f>IF(ISERROR(VLOOKUP($B448,'R5'!#REF!,3,FALSE)),IF(VLOOKUP($B448,'R5'!#REF!,4,FALSE)="","",VLOOKUP($B448,'R5'!#REF!,4,FALSE)),IF(VLOOKUP($B448,'R5'!#REF!,3,FALSE)="","",VLOOKUP($B448,'R5'!#REF!,3,FALSE)))</f>
        <v>#REF!</v>
      </c>
      <c r="I448" s="80" t="e">
        <f>IF(ISERROR(VLOOKUP($B448,'R6'!#REF!,3,FALSE)),IF(VLOOKUP($B448,'R6'!#REF!,4,FALSE)="","",VLOOKUP($B448,'R6'!#REF!,4,FALSE)),IF(VLOOKUP($B448,'R6'!#REF!,3,FALSE)="","",VLOOKUP($B448,'R6'!#REF!,3,FALSE)))</f>
        <v>#REF!</v>
      </c>
      <c r="J448" s="80" t="e">
        <f>IF(ISERROR(VLOOKUP($B448,'R7'!#REF!,3,FALSE)),IF(VLOOKUP($B448,'R7'!#REF!,4,FALSE)="","",VLOOKUP($B448,'R7'!#REF!,4,FALSE)),IF(VLOOKUP($B448,'R7'!#REF!,3,FALSE)="","",VLOOKUP($B448,'R7'!#REF!,3,FALSE)))</f>
        <v>#REF!</v>
      </c>
      <c r="K448" s="80" t="e">
        <f>IF(ISERROR(VLOOKUP($B448,'R8'!#REF!,3,FALSE)),IF(VLOOKUP($B448,'R8'!#REF!,4,FALSE)="","",VLOOKUP($B448,'R8'!#REF!,4,FALSE)),IF(VLOOKUP($B448,'R8'!#REF!,3,FALSE)="","",VLOOKUP($B448,'R8'!#REF!,3,FALSE)))</f>
        <v>#REF!</v>
      </c>
      <c r="L448" s="80" t="e">
        <f>IF(ISERROR(VLOOKUP($B448,'R9'!#REF!,3,FALSE)),IF(VLOOKUP($B448,'R9'!#REF!,4,FALSE)="","",VLOOKUP($B448,'R9'!#REF!,4,FALSE)),IF(VLOOKUP($B448,'R9'!#REF!,3,FALSE)="","",VLOOKUP($B448,'R9'!#REF!,3,FALSE)))</f>
        <v>#REF!</v>
      </c>
      <c r="M448" s="80" t="e">
        <f>IF(ISERROR(VLOOKUP($B448,'R10'!#REF!,3,FALSE)),IF(VLOOKUP($B448,'R10'!#REF!,4,FALSE)="","",VLOOKUP($B448,'R10'!#REF!,4,FALSE)),IF(VLOOKUP($B448,'R10'!#REF!,3,FALSE)="","",VLOOKUP($B448,'R10'!#REF!,3,FALSE)))</f>
        <v>#REF!</v>
      </c>
      <c r="O448" s="80" t="e">
        <f>IF(C448="","",IF(C448&gt;C441,1,IF(C448=C441,0.5,0)))</f>
        <v>#REF!</v>
      </c>
      <c r="P448" s="80" t="e">
        <f>IF(D448="","",IF(D448&gt;D442,1,IF(D448=D442,0.5,0)))</f>
        <v>#REF!</v>
      </c>
      <c r="Q448" s="80" t="e">
        <f>IF(E448="","",IF(E448&gt;E443,1,IF(E448=E443,0.5,0)))</f>
        <v>#REF!</v>
      </c>
      <c r="R448" s="80" t="e">
        <f>IF(F448="","",IF(F448&gt;F444,1,IF(F448=F444,0.5,0)))</f>
        <v>#REF!</v>
      </c>
      <c r="S448" s="80" t="e">
        <f>IF(G448="","",IF(G448&gt;G445,1,IF(G448=G445,0.5,0)))</f>
        <v>#REF!</v>
      </c>
      <c r="T448" s="80" t="e">
        <f>IF(H448="","",IF(H448&gt;H446,1,IF(H448=H446,0.5,0)))</f>
        <v>#REF!</v>
      </c>
      <c r="U448" s="80" t="e">
        <f>IF(I448="","",IF(I448&gt;I447,1,IF(I448=I447,0.5,0)))</f>
        <v>#REF!</v>
      </c>
      <c r="V448" s="80" t="e">
        <f>IF(J448="","",IF(J448&gt;J450,1,IF(J448=J450,0.5,0)))</f>
        <v>#REF!</v>
      </c>
      <c r="W448" s="80" t="e">
        <f>IF(K448="","",IF(K448&gt;K449,1,IF(K448=K449,0.5,0)))</f>
        <v>#REF!</v>
      </c>
      <c r="X448" s="80" t="e">
        <f>IF(L448="","",IF(L448&gt;L439,1,IF(L448=L439,0.5,0)))</f>
        <v>#REF!</v>
      </c>
      <c r="Y448" s="80" t="e">
        <f>IF(M448="","",IF(M448&gt;M440,1,IF(M448=M440,0.5,0)))</f>
        <v>#REF!</v>
      </c>
    </row>
    <row r="449" spans="1:25" ht="15" customHeight="1" x14ac:dyDescent="0.3">
      <c r="A449" s="1">
        <v>11</v>
      </c>
      <c r="C449" s="80" t="e">
        <f>IF(ISERROR(VLOOKUP($B449,'R11'!#REF!,3,FALSE)),IF(VLOOKUP($B449,'R11'!#REF!,4,FALSE)="","",VLOOKUP($B449,'R11'!#REF!,4,FALSE)),IF(VLOOKUP($B449,'R11'!#REF!,3,FALSE)="","",VLOOKUP($B449,'R11'!#REF!,3,FALSE)))</f>
        <v>#REF!</v>
      </c>
      <c r="D449" s="80" t="e">
        <f>IF(ISERROR(VLOOKUP($B449,'R1'!#REF!,3,FALSE)),IF(VLOOKUP($B449,'R1'!#REF!,4,FALSE)="","",VLOOKUP($B449,'R1'!#REF!,4,FALSE)),IF(VLOOKUP($B449,'R1'!#REF!,3,FALSE)="","",VLOOKUP($B449,'R1'!#REF!,3,FALSE)))</f>
        <v>#REF!</v>
      </c>
      <c r="E449" s="80" t="e">
        <f>IF(ISERROR(VLOOKUP($B449,'R2'!#REF!,3,FALSE)),IF(VLOOKUP($B449,'R2'!#REF!,4,FALSE)="","",VLOOKUP($B449,'R2'!#REF!,4,FALSE)),IF(VLOOKUP($B449,'R2'!#REF!,3,FALSE)="","",VLOOKUP($B449,'R2'!#REF!,3,FALSE)))</f>
        <v>#REF!</v>
      </c>
      <c r="F449" s="80" t="e">
        <f>IF(ISERROR(VLOOKUP($B449,'R3'!#REF!,3,FALSE)),IF(VLOOKUP($B449,'R3'!#REF!,4,FALSE)="","",VLOOKUP($B449,'R3'!#REF!,4,FALSE)),IF(VLOOKUP($B449,'R3'!#REF!,3,FALSE)="","",VLOOKUP($B449,'R3'!#REF!,3,FALSE)))</f>
        <v>#REF!</v>
      </c>
      <c r="G449" s="80" t="e">
        <f>IF(ISERROR(VLOOKUP($B449,'R4'!#REF!,3,FALSE)),IF(VLOOKUP($B449,'R4'!#REF!,4,FALSE)="","",VLOOKUP($B449,'R4'!#REF!,4,FALSE)),IF(VLOOKUP($B449,'R4'!#REF!,3,FALSE)="","",VLOOKUP($B449,'R4'!#REF!,3,FALSE)))</f>
        <v>#REF!</v>
      </c>
      <c r="H449" s="80" t="e">
        <f>IF(ISERROR(VLOOKUP($B449,'R5'!#REF!,3,FALSE)),IF(VLOOKUP($B449,'R5'!#REF!,4,FALSE)="","",VLOOKUP($B449,'R5'!#REF!,4,FALSE)),IF(VLOOKUP($B449,'R5'!#REF!,3,FALSE)="","",VLOOKUP($B449,'R5'!#REF!,3,FALSE)))</f>
        <v>#REF!</v>
      </c>
      <c r="I449" s="80" t="e">
        <f>IF(ISERROR(VLOOKUP($B449,'R6'!#REF!,3,FALSE)),IF(VLOOKUP($B449,'R6'!#REF!,4,FALSE)="","",VLOOKUP($B449,'R6'!#REF!,4,FALSE)),IF(VLOOKUP($B449,'R6'!#REF!,3,FALSE)="","",VLOOKUP($B449,'R6'!#REF!,3,FALSE)))</f>
        <v>#REF!</v>
      </c>
      <c r="J449" s="80" t="e">
        <f>IF(ISERROR(VLOOKUP($B449,'R7'!#REF!,3,FALSE)),IF(VLOOKUP($B449,'R7'!#REF!,4,FALSE)="","",VLOOKUP($B449,'R7'!#REF!,4,FALSE)),IF(VLOOKUP($B449,'R7'!#REF!,3,FALSE)="","",VLOOKUP($B449,'R7'!#REF!,3,FALSE)))</f>
        <v>#REF!</v>
      </c>
      <c r="K449" s="80" t="e">
        <f>IF(ISERROR(VLOOKUP($B449,'R8'!#REF!,3,FALSE)),IF(VLOOKUP($B449,'R8'!#REF!,4,FALSE)="","",VLOOKUP($B449,'R8'!#REF!,4,FALSE)),IF(VLOOKUP($B449,'R8'!#REF!,3,FALSE)="","",VLOOKUP($B449,'R8'!#REF!,3,FALSE)))</f>
        <v>#REF!</v>
      </c>
      <c r="L449" s="80" t="e">
        <f>IF(ISERROR(VLOOKUP($B449,'R9'!#REF!,3,FALSE)),IF(VLOOKUP($B449,'R9'!#REF!,4,FALSE)="","",VLOOKUP($B449,'R9'!#REF!,4,FALSE)),IF(VLOOKUP($B449,'R9'!#REF!,3,FALSE)="","",VLOOKUP($B449,'R9'!#REF!,3,FALSE)))</f>
        <v>#REF!</v>
      </c>
      <c r="M449" s="80" t="e">
        <f>IF(ISERROR(VLOOKUP($B449,'R10'!#REF!,3,FALSE)),IF(VLOOKUP($B449,'R10'!#REF!,4,FALSE)="","",VLOOKUP($B449,'R10'!#REF!,4,FALSE)),IF(VLOOKUP($B449,'R10'!#REF!,3,FALSE)="","",VLOOKUP($B449,'R10'!#REF!,3,FALSE)))</f>
        <v>#REF!</v>
      </c>
      <c r="O449" s="80" t="e">
        <f>IF(C449="","",IF(C449&gt;C440,1,IF(C449=C440,0.5,0)))</f>
        <v>#REF!</v>
      </c>
      <c r="P449" s="80" t="e">
        <f>IF(D449="","",IF(D449&gt;D441,1,IF(D449=D441,0.5,0)))</f>
        <v>#REF!</v>
      </c>
      <c r="Q449" s="80" t="e">
        <f>IF(E449="","",IF(E449&gt;E442,1,IF(E449=E442,0.5,0)))</f>
        <v>#REF!</v>
      </c>
      <c r="R449" s="80" t="e">
        <f>IF(F449="","",IF(F449&gt;F443,1,IF(F449=F443,0.5,0)))</f>
        <v>#REF!</v>
      </c>
      <c r="S449" s="80" t="e">
        <f>IF(G449="","",IF(G449&gt;G444,1,IF(G449=G444,0.5,0)))</f>
        <v>#REF!</v>
      </c>
      <c r="T449" s="80" t="e">
        <f>IF(H449="","",IF(H449&gt;H445,1,IF(H449=H445,0.5,0)))</f>
        <v>#REF!</v>
      </c>
      <c r="U449" s="80" t="e">
        <f>IF(I449="","",IF(I449&gt;I446,1,IF(I449=I446,0.5,0)))</f>
        <v>#REF!</v>
      </c>
      <c r="V449" s="80" t="e">
        <f>IF(J449="","",IF(J449&gt;J447,1,IF(J449=J447,0.5,0)))</f>
        <v>#REF!</v>
      </c>
      <c r="W449" s="80" t="e">
        <f>IF(K449="","",IF(K449&gt;K448,1,IF(K449=K448,0.5,0)))</f>
        <v>#REF!</v>
      </c>
      <c r="X449" s="80" t="e">
        <f>IF(L449="","",IF(L449&gt;L450,1,IF(L449=L450,0.5,0)))</f>
        <v>#REF!</v>
      </c>
      <c r="Y449" s="80" t="e">
        <f>IF(M449="","",IF(M449&gt;M439,1,IF(M449=M439,0.5,0)))</f>
        <v>#REF!</v>
      </c>
    </row>
    <row r="450" spans="1:25" ht="15" customHeight="1" x14ac:dyDescent="0.3">
      <c r="A450" s="1">
        <v>12</v>
      </c>
      <c r="C450" s="80" t="e">
        <f>IF(ISERROR(VLOOKUP($B450,'R11'!#REF!,3,FALSE)),IF(VLOOKUP($B450,'R11'!#REF!,4,FALSE)="","",VLOOKUP($B450,'R11'!#REF!,4,FALSE)),IF(VLOOKUP($B450,'R11'!#REF!,3,FALSE)="","",VLOOKUP($B450,'R11'!#REF!,3,FALSE)))</f>
        <v>#REF!</v>
      </c>
      <c r="D450" s="80" t="e">
        <f>IF(ISERROR(VLOOKUP($B450,'R1'!#REF!,3,FALSE)),IF(VLOOKUP($B450,'R1'!#REF!,4,FALSE)="","",VLOOKUP($B450,'R1'!#REF!,4,FALSE)),IF(VLOOKUP($B450,'R1'!#REF!,3,FALSE)="","",VLOOKUP($B450,'R1'!#REF!,3,FALSE)))</f>
        <v>#REF!</v>
      </c>
      <c r="E450" s="80" t="e">
        <f>IF(ISERROR(VLOOKUP($B450,'R2'!#REF!,3,FALSE)),IF(VLOOKUP($B450,'R2'!#REF!,4,FALSE)="","",VLOOKUP($B450,'R2'!#REF!,4,FALSE)),IF(VLOOKUP($B450,'R2'!#REF!,3,FALSE)="","",VLOOKUP($B450,'R2'!#REF!,3,FALSE)))</f>
        <v>#REF!</v>
      </c>
      <c r="F450" s="80" t="e">
        <f>IF(ISERROR(VLOOKUP($B450,'R3'!#REF!,3,FALSE)),IF(VLOOKUP($B450,'R3'!#REF!,4,FALSE)="","",VLOOKUP($B450,'R3'!#REF!,4,FALSE)),IF(VLOOKUP($B450,'R3'!#REF!,3,FALSE)="","",VLOOKUP($B450,'R3'!#REF!,3,FALSE)))</f>
        <v>#REF!</v>
      </c>
      <c r="G450" s="80" t="e">
        <f>IF(ISERROR(VLOOKUP($B450,'R4'!#REF!,3,FALSE)),IF(VLOOKUP($B450,'R4'!#REF!,4,FALSE)="","",VLOOKUP($B450,'R4'!#REF!,4,FALSE)),IF(VLOOKUP($B450,'R4'!#REF!,3,FALSE)="","",VLOOKUP($B450,'R4'!#REF!,3,FALSE)))</f>
        <v>#REF!</v>
      </c>
      <c r="H450" s="80" t="e">
        <f>IF(ISERROR(VLOOKUP($B450,'R5'!#REF!,3,FALSE)),IF(VLOOKUP($B450,'R5'!#REF!,4,FALSE)="","",VLOOKUP($B450,'R5'!#REF!,4,FALSE)),IF(VLOOKUP($B450,'R5'!#REF!,3,FALSE)="","",VLOOKUP($B450,'R5'!#REF!,3,FALSE)))</f>
        <v>#REF!</v>
      </c>
      <c r="I450" s="80" t="e">
        <f>IF(ISERROR(VLOOKUP($B450,'R6'!#REF!,3,FALSE)),IF(VLOOKUP($B450,'R6'!#REF!,4,FALSE)="","",VLOOKUP($B450,'R6'!#REF!,4,FALSE)),IF(VLOOKUP($B450,'R6'!#REF!,3,FALSE)="","",VLOOKUP($B450,'R6'!#REF!,3,FALSE)))</f>
        <v>#REF!</v>
      </c>
      <c r="J450" s="80" t="e">
        <f>IF(ISERROR(VLOOKUP($B450,'R7'!#REF!,3,FALSE)),IF(VLOOKUP($B450,'R7'!#REF!,4,FALSE)="","",VLOOKUP($B450,'R7'!#REF!,4,FALSE)),IF(VLOOKUP($B450,'R7'!#REF!,3,FALSE)="","",VLOOKUP($B450,'R7'!#REF!,3,FALSE)))</f>
        <v>#REF!</v>
      </c>
      <c r="K450" s="80" t="e">
        <f>IF(ISERROR(VLOOKUP($B450,'R8'!#REF!,3,FALSE)),IF(VLOOKUP($B450,'R8'!#REF!,4,FALSE)="","",VLOOKUP($B450,'R8'!#REF!,4,FALSE)),IF(VLOOKUP($B450,'R8'!#REF!,3,FALSE)="","",VLOOKUP($B450,'R8'!#REF!,3,FALSE)))</f>
        <v>#REF!</v>
      </c>
      <c r="L450" s="80" t="e">
        <f>IF(ISERROR(VLOOKUP($B450,'R9'!#REF!,3,FALSE)),IF(VLOOKUP($B450,'R9'!#REF!,4,FALSE)="","",VLOOKUP($B450,'R9'!#REF!,4,FALSE)),IF(VLOOKUP($B450,'R9'!#REF!,3,FALSE)="","",VLOOKUP($B450,'R9'!#REF!,3,FALSE)))</f>
        <v>#REF!</v>
      </c>
      <c r="M450" s="80" t="e">
        <f>IF(ISERROR(VLOOKUP($B450,'R10'!#REF!,3,FALSE)),IF(VLOOKUP($B450,'R10'!#REF!,4,FALSE)="","",VLOOKUP($B450,'R10'!#REF!,4,FALSE)),IF(VLOOKUP($B450,'R10'!#REF!,3,FALSE)="","",VLOOKUP($B450,'R10'!#REF!,3,FALSE)))</f>
        <v>#REF!</v>
      </c>
      <c r="O450" s="80" t="e">
        <f>IF(C450="","",IF(C450&gt;C439,1,IF(C450=C439,0.5,0)))</f>
        <v>#REF!</v>
      </c>
      <c r="P450" s="80" t="e">
        <f>IF(D450="","",IF(D450&gt;D445,1,IF(D450=D445,0.5,0)))</f>
        <v>#REF!</v>
      </c>
      <c r="Q450" s="80" t="e">
        <f>IF(E450="","",IF(E450&gt;E440,1,IF(E450=E440,0.5,0)))</f>
        <v>#REF!</v>
      </c>
      <c r="R450" s="80" t="e">
        <f>IF(F450="","",IF(F450&gt;F446,1,IF(F450=F446,0.5,0)))</f>
        <v>#REF!</v>
      </c>
      <c r="S450" s="80" t="e">
        <f>IF(G450="","",IF(G450&gt;G441,1,IF(G450=G441,0.5,0)))</f>
        <v>#REF!</v>
      </c>
      <c r="T450" s="80" t="e">
        <f>IF(H450="","",IF(H450&gt;H447,1,IF(H450=H447,0.5,0)))</f>
        <v>#REF!</v>
      </c>
      <c r="U450" s="80" t="e">
        <f>IF(I450="","",IF(I450&gt;I442,1,IF(I450=I442,0.5,0)))</f>
        <v>#REF!</v>
      </c>
      <c r="V450" s="80" t="e">
        <f>IF(J450="","",IF(J450&gt;J448,1,IF(J450=J448,0.5,0)))</f>
        <v>#REF!</v>
      </c>
      <c r="W450" s="80" t="e">
        <f>IF(K450="","",IF(K450&gt;K443,1,IF(K450=K443,0.5,0)))</f>
        <v>#REF!</v>
      </c>
      <c r="X450" s="80" t="e">
        <f>IF(L450="","",IF(L450&gt;L449,1,IF(L450=L449,0.5,0)))</f>
        <v>#REF!</v>
      </c>
      <c r="Y450" s="80" t="e">
        <f>IF(M450="","",IF(M450&gt;M444,1,IF(M450=M444,0.5,0)))</f>
        <v>#REF!</v>
      </c>
    </row>
    <row r="452" spans="1:25" ht="15" customHeight="1" x14ac:dyDescent="0.3">
      <c r="A452" s="1"/>
      <c r="B452" s="87" t="s">
        <v>107</v>
      </c>
    </row>
    <row r="453" spans="1:25" ht="15" customHeight="1" x14ac:dyDescent="0.3">
      <c r="A453" s="1"/>
      <c r="B453" s="87"/>
    </row>
    <row r="454" spans="1:25" ht="15" customHeight="1" x14ac:dyDescent="0.3">
      <c r="A454" s="1">
        <v>1</v>
      </c>
    </row>
    <row r="455" spans="1:25" ht="15" customHeight="1" x14ac:dyDescent="0.3">
      <c r="A455" s="1">
        <v>2</v>
      </c>
    </row>
    <row r="456" spans="1:25" ht="15" customHeight="1" x14ac:dyDescent="0.3">
      <c r="A456" s="1">
        <v>3</v>
      </c>
    </row>
    <row r="457" spans="1:25" ht="15" customHeight="1" x14ac:dyDescent="0.3">
      <c r="A457" s="1">
        <v>4</v>
      </c>
    </row>
    <row r="458" spans="1:25" ht="15" customHeight="1" x14ac:dyDescent="0.3">
      <c r="A458" s="1">
        <v>5</v>
      </c>
    </row>
    <row r="459" spans="1:25" ht="15" customHeight="1" x14ac:dyDescent="0.3">
      <c r="A459" s="1">
        <v>6</v>
      </c>
    </row>
    <row r="460" spans="1:25" ht="15" customHeight="1" x14ac:dyDescent="0.3">
      <c r="A460" s="1">
        <v>7</v>
      </c>
    </row>
    <row r="461" spans="1:25" ht="15" customHeight="1" x14ac:dyDescent="0.3">
      <c r="A461" s="1">
        <v>8</v>
      </c>
    </row>
    <row r="462" spans="1:25" ht="15" customHeight="1" x14ac:dyDescent="0.3">
      <c r="A462" s="1">
        <v>9</v>
      </c>
    </row>
    <row r="463" spans="1:25" ht="15" customHeight="1" x14ac:dyDescent="0.3">
      <c r="A463" s="1">
        <v>10</v>
      </c>
    </row>
    <row r="464" spans="1:25" ht="15" customHeight="1" x14ac:dyDescent="0.3">
      <c r="A464" s="1">
        <v>11</v>
      </c>
    </row>
    <row r="465" spans="1:1" ht="15" customHeight="1" x14ac:dyDescent="0.3">
      <c r="A465" s="1">
        <v>12</v>
      </c>
    </row>
  </sheetData>
  <phoneticPr fontId="0" type="noConversion"/>
  <pageMargins left="0.75" right="0.75" top="1" bottom="1.52" header="0.5" footer="0.5"/>
  <pageSetup paperSize="9" orientation="portrait" horizontalDpi="4294967292" verticalDpi="0" r:id="rId1"/>
  <headerFooter alignWithMargins="0"/>
  <ignoredErrors>
    <ignoredError sqref="R10 R14 R25 R29"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D21"/>
  <sheetViews>
    <sheetView workbookViewId="0"/>
  </sheetViews>
  <sheetFormatPr defaultColWidth="9.21875" defaultRowHeight="13.2" x14ac:dyDescent="0.25"/>
  <cols>
    <col min="1" max="1" width="9.21875" style="8"/>
    <col min="2" max="2" width="10.21875" style="159" bestFit="1" customWidth="1"/>
    <col min="3" max="3" width="15.44140625" style="160" customWidth="1"/>
    <col min="4" max="4" width="10.109375" style="8" bestFit="1" customWidth="1"/>
    <col min="5" max="16384" width="9.21875" style="8"/>
  </cols>
  <sheetData>
    <row r="1" spans="1:4" x14ac:dyDescent="0.25">
      <c r="A1" s="8" t="s">
        <v>103</v>
      </c>
      <c r="B1" s="159" t="s">
        <v>474</v>
      </c>
      <c r="D1" s="104" t="s">
        <v>475</v>
      </c>
    </row>
    <row r="3" spans="1:4" x14ac:dyDescent="0.25">
      <c r="A3" s="8" t="s">
        <v>28</v>
      </c>
      <c r="B3" s="159" t="s">
        <v>455</v>
      </c>
      <c r="C3" s="159"/>
      <c r="D3" s="189">
        <v>44829</v>
      </c>
    </row>
    <row r="4" spans="1:4" x14ac:dyDescent="0.25">
      <c r="A4" s="8" t="s">
        <v>29</v>
      </c>
      <c r="B4" s="159" t="s">
        <v>456</v>
      </c>
      <c r="C4" s="159"/>
      <c r="D4" s="189">
        <v>44850</v>
      </c>
    </row>
    <row r="5" spans="1:4" x14ac:dyDescent="0.25">
      <c r="A5" s="8" t="s">
        <v>30</v>
      </c>
      <c r="B5" s="159" t="s">
        <v>457</v>
      </c>
      <c r="D5" s="189">
        <v>44871</v>
      </c>
    </row>
    <row r="6" spans="1:4" x14ac:dyDescent="0.25">
      <c r="A6" s="8" t="s">
        <v>31</v>
      </c>
      <c r="B6" s="159">
        <v>44640</v>
      </c>
      <c r="D6" s="189">
        <v>44885</v>
      </c>
    </row>
    <row r="7" spans="1:4" x14ac:dyDescent="0.25">
      <c r="A7" s="8" t="s">
        <v>32</v>
      </c>
      <c r="B7" s="159">
        <v>44682</v>
      </c>
      <c r="D7" s="189">
        <v>44899</v>
      </c>
    </row>
    <row r="8" spans="1:4" x14ac:dyDescent="0.25">
      <c r="A8" s="8" t="s">
        <v>33</v>
      </c>
      <c r="B8" s="159" t="s">
        <v>458</v>
      </c>
      <c r="D8" s="189">
        <v>44590</v>
      </c>
    </row>
    <row r="9" spans="1:4" x14ac:dyDescent="0.25">
      <c r="A9" s="8" t="s">
        <v>34</v>
      </c>
      <c r="B9" s="159" t="s">
        <v>459</v>
      </c>
      <c r="D9" s="189">
        <v>44969</v>
      </c>
    </row>
    <row r="10" spans="1:4" x14ac:dyDescent="0.25">
      <c r="A10" s="8" t="s">
        <v>35</v>
      </c>
      <c r="B10" s="159" t="s">
        <v>460</v>
      </c>
      <c r="D10" s="189">
        <v>44990</v>
      </c>
    </row>
    <row r="11" spans="1:4" x14ac:dyDescent="0.25">
      <c r="A11" s="8" t="s">
        <v>36</v>
      </c>
      <c r="B11" s="159" t="s">
        <v>461</v>
      </c>
      <c r="D11" s="189">
        <v>45004</v>
      </c>
    </row>
    <row r="12" spans="1:4" x14ac:dyDescent="0.25">
      <c r="A12" s="8" t="s">
        <v>37</v>
      </c>
      <c r="B12" s="159" t="s">
        <v>462</v>
      </c>
      <c r="D12" s="189">
        <v>45032</v>
      </c>
    </row>
    <row r="13" spans="1:4" x14ac:dyDescent="0.25">
      <c r="A13" s="8" t="s">
        <v>38</v>
      </c>
      <c r="B13" s="159" t="s">
        <v>463</v>
      </c>
      <c r="C13" s="159" t="s">
        <v>466</v>
      </c>
      <c r="D13" s="189">
        <v>45046</v>
      </c>
    </row>
    <row r="14" spans="1:4" x14ac:dyDescent="0.25">
      <c r="A14" s="8" t="s">
        <v>66</v>
      </c>
      <c r="B14" s="159" t="s">
        <v>467</v>
      </c>
      <c r="D14" s="189">
        <v>44857</v>
      </c>
    </row>
    <row r="15" spans="1:4" x14ac:dyDescent="0.25">
      <c r="A15" s="8" t="s">
        <v>62</v>
      </c>
      <c r="B15" s="159" t="s">
        <v>468</v>
      </c>
      <c r="D15" s="189">
        <v>44892</v>
      </c>
    </row>
    <row r="16" spans="1:4" x14ac:dyDescent="0.25">
      <c r="A16" s="8" t="s">
        <v>63</v>
      </c>
      <c r="B16" s="159" t="s">
        <v>469</v>
      </c>
      <c r="D16" s="189">
        <v>44906</v>
      </c>
    </row>
    <row r="17" spans="1:4" x14ac:dyDescent="0.25">
      <c r="A17" s="8" t="s">
        <v>67</v>
      </c>
      <c r="B17" s="159" t="s">
        <v>470</v>
      </c>
      <c r="D17" s="189">
        <v>44947</v>
      </c>
    </row>
    <row r="18" spans="1:4" x14ac:dyDescent="0.25">
      <c r="A18" s="104" t="s">
        <v>464</v>
      </c>
      <c r="B18" s="159" t="s">
        <v>471</v>
      </c>
      <c r="D18" s="189">
        <v>44983</v>
      </c>
    </row>
    <row r="19" spans="1:4" x14ac:dyDescent="0.25">
      <c r="A19" s="104" t="s">
        <v>465</v>
      </c>
      <c r="B19" s="159" t="s">
        <v>472</v>
      </c>
      <c r="D19" s="189">
        <v>45011</v>
      </c>
    </row>
    <row r="20" spans="1:4" x14ac:dyDescent="0.25">
      <c r="A20" s="104" t="s">
        <v>481</v>
      </c>
      <c r="D20" s="189">
        <v>45053</v>
      </c>
    </row>
    <row r="21" spans="1:4" x14ac:dyDescent="0.25">
      <c r="A21" s="8" t="s">
        <v>64</v>
      </c>
      <c r="B21" s="159" t="s">
        <v>473</v>
      </c>
      <c r="D21" s="189">
        <v>45060</v>
      </c>
    </row>
  </sheetData>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
    <pageSetUpPr fitToPage="1"/>
  </sheetPr>
  <dimension ref="A1:AD16"/>
  <sheetViews>
    <sheetView workbookViewId="0"/>
  </sheetViews>
  <sheetFormatPr defaultColWidth="9.21875" defaultRowHeight="13.2" x14ac:dyDescent="0.25"/>
  <cols>
    <col min="1" max="1" width="3.5546875" bestFit="1" customWidth="1"/>
    <col min="2" max="2" width="7.44140625" bestFit="1" customWidth="1"/>
    <col min="3" max="3" width="21.21875" bestFit="1" customWidth="1"/>
    <col min="4" max="4" width="2.5546875" hidden="1" customWidth="1"/>
    <col min="5" max="5" width="3.5546875" hidden="1" customWidth="1"/>
    <col min="6" max="12" width="2.5546875" hidden="1" customWidth="1"/>
    <col min="13" max="15" width="3" hidden="1" customWidth="1"/>
    <col min="16" max="17" width="4.44140625" bestFit="1" customWidth="1"/>
    <col min="18" max="18" width="3" bestFit="1" customWidth="1"/>
    <col min="19" max="19" width="5.5546875" bestFit="1" customWidth="1"/>
    <col min="20" max="20" width="6.44140625" bestFit="1" customWidth="1"/>
    <col min="22" max="22" width="3.5546875" bestFit="1" customWidth="1"/>
    <col min="23" max="23" width="8" bestFit="1" customWidth="1"/>
    <col min="24" max="24" width="20.5546875" bestFit="1" customWidth="1"/>
    <col min="25" max="25" width="4.44140625" bestFit="1" customWidth="1"/>
    <col min="26" max="26" width="3.5546875" customWidth="1"/>
    <col min="27" max="27" width="3" bestFit="1" customWidth="1"/>
    <col min="28" max="28" width="5.5546875" bestFit="1" customWidth="1"/>
    <col min="29" max="29" width="6.44140625" bestFit="1" customWidth="1"/>
  </cols>
  <sheetData>
    <row r="1" spans="1:30" ht="14.4" thickTop="1" thickBot="1" x14ac:dyDescent="0.3">
      <c r="A1" s="44" t="s">
        <v>78</v>
      </c>
      <c r="B1" s="45" t="s">
        <v>45</v>
      </c>
      <c r="C1" s="46" t="s">
        <v>132</v>
      </c>
      <c r="D1" s="45">
        <v>1</v>
      </c>
      <c r="E1" s="45">
        <v>2</v>
      </c>
      <c r="F1" s="45">
        <v>3</v>
      </c>
      <c r="G1" s="45">
        <v>4</v>
      </c>
      <c r="H1" s="45">
        <v>5</v>
      </c>
      <c r="I1" s="45">
        <v>6</v>
      </c>
      <c r="J1" s="45">
        <v>7</v>
      </c>
      <c r="K1" s="45">
        <v>8</v>
      </c>
      <c r="L1" s="45">
        <v>9</v>
      </c>
      <c r="M1" s="45">
        <v>10</v>
      </c>
      <c r="N1" s="45">
        <v>11</v>
      </c>
      <c r="O1" s="47">
        <v>12</v>
      </c>
      <c r="P1" s="48" t="s">
        <v>41</v>
      </c>
      <c r="Q1" s="49" t="s">
        <v>42</v>
      </c>
      <c r="R1" s="47" t="s">
        <v>47</v>
      </c>
      <c r="S1" s="86" t="s">
        <v>76</v>
      </c>
      <c r="T1" s="85" t="s">
        <v>77</v>
      </c>
      <c r="V1" s="44" t="s">
        <v>78</v>
      </c>
      <c r="W1" s="45" t="s">
        <v>45</v>
      </c>
      <c r="X1" s="46" t="s">
        <v>46</v>
      </c>
      <c r="Y1" s="48" t="s">
        <v>41</v>
      </c>
      <c r="Z1" s="49" t="s">
        <v>42</v>
      </c>
      <c r="AA1" s="47" t="s">
        <v>47</v>
      </c>
      <c r="AB1" s="86" t="s">
        <v>76</v>
      </c>
      <c r="AC1" s="85" t="s">
        <v>77</v>
      </c>
      <c r="AD1" s="89" t="s">
        <v>108</v>
      </c>
    </row>
    <row r="2" spans="1:30" x14ac:dyDescent="0.25">
      <c r="A2" s="51">
        <v>1</v>
      </c>
      <c r="B2" s="52" t="s">
        <v>89</v>
      </c>
      <c r="C2" s="53" t="str">
        <f>Ranking!B19</f>
        <v>432 Wetteren 1</v>
      </c>
      <c r="D2" s="53">
        <f>Ranking!C19</f>
        <v>3.5</v>
      </c>
      <c r="E2" s="52" t="str">
        <f>Ranking!D19</f>
        <v>XX</v>
      </c>
      <c r="F2" s="52">
        <f>Ranking!E19</f>
        <v>4.5</v>
      </c>
      <c r="G2" s="52">
        <f>Ranking!F19</f>
        <v>6</v>
      </c>
      <c r="H2" s="52">
        <f>Ranking!G19</f>
        <v>4</v>
      </c>
      <c r="I2" s="52">
        <f>Ranking!H19</f>
        <v>5.5</v>
      </c>
      <c r="J2" s="52">
        <f>Ranking!I19</f>
        <v>4.5</v>
      </c>
      <c r="K2" s="52">
        <f>Ranking!J19</f>
        <v>4</v>
      </c>
      <c r="L2" s="52">
        <f>Ranking!K19</f>
        <v>6.5</v>
      </c>
      <c r="M2" s="52">
        <f>Ranking!L19</f>
        <v>7</v>
      </c>
      <c r="N2" s="52">
        <f>Ranking!M19</f>
        <v>5</v>
      </c>
      <c r="O2" s="52">
        <f>Ranking!N19</f>
        <v>6</v>
      </c>
      <c r="P2" s="54">
        <f>Ranking!O19</f>
        <v>56.5</v>
      </c>
      <c r="Q2" s="55">
        <f>Ranking!P19</f>
        <v>18</v>
      </c>
      <c r="R2" s="55">
        <f>Ranking!Q19</f>
        <v>11</v>
      </c>
      <c r="S2" s="56">
        <f>IF(R2=0,0,(P2*100)/(R2*8))</f>
        <v>64.204545454545453</v>
      </c>
      <c r="T2" s="57">
        <f>IF(R2=0,0,(Q2*100)/(R2*2))</f>
        <v>81.818181818181813</v>
      </c>
      <c r="V2" s="51">
        <v>1</v>
      </c>
      <c r="W2" s="52" t="s">
        <v>89</v>
      </c>
      <c r="X2" s="53" t="s">
        <v>175</v>
      </c>
      <c r="Y2" s="54">
        <v>56.5</v>
      </c>
      <c r="Z2" s="55">
        <v>18</v>
      </c>
      <c r="AA2" s="55">
        <v>11</v>
      </c>
      <c r="AB2" s="56">
        <v>64.204545454545453</v>
      </c>
      <c r="AC2" s="57">
        <v>81.818181818181813</v>
      </c>
      <c r="AD2" s="90">
        <v>2</v>
      </c>
    </row>
    <row r="3" spans="1:30" x14ac:dyDescent="0.25">
      <c r="A3" s="58">
        <v>2</v>
      </c>
      <c r="B3" s="59" t="s">
        <v>90</v>
      </c>
      <c r="C3" s="60" t="str">
        <f>Ranking!B34</f>
        <v>226 Europchess 1</v>
      </c>
      <c r="D3" s="59">
        <f>Ranking!C34</f>
        <v>3.5</v>
      </c>
      <c r="E3" s="59" t="str">
        <f>Ranking!D34</f>
        <v>XX</v>
      </c>
      <c r="F3" s="59">
        <f>Ranking!E34</f>
        <v>4</v>
      </c>
      <c r="G3" s="59">
        <f>Ranking!F34</f>
        <v>5.5</v>
      </c>
      <c r="H3" s="59">
        <f>Ranking!G34</f>
        <v>5.5</v>
      </c>
      <c r="I3" s="59">
        <f>Ranking!H34</f>
        <v>7</v>
      </c>
      <c r="J3" s="59">
        <f>Ranking!I34</f>
        <v>5.5</v>
      </c>
      <c r="K3" s="59">
        <f>Ranking!J34</f>
        <v>3.5</v>
      </c>
      <c r="L3" s="59">
        <f>Ranking!K34</f>
        <v>6</v>
      </c>
      <c r="M3" s="59">
        <f>Ranking!L34</f>
        <v>4.5</v>
      </c>
      <c r="N3" s="59">
        <f>Ranking!M34</f>
        <v>6</v>
      </c>
      <c r="O3" s="59" t="str">
        <f>Ranking!N34</f>
        <v/>
      </c>
      <c r="P3" s="62">
        <f>Ranking!O34</f>
        <v>51</v>
      </c>
      <c r="Q3" s="63">
        <f>Ranking!P34</f>
        <v>15</v>
      </c>
      <c r="R3" s="61">
        <f>Ranking!Q34</f>
        <v>10</v>
      </c>
      <c r="S3" s="64">
        <f>IF(R3=0,0,(P3*100)/(R3*8))</f>
        <v>63.75</v>
      </c>
      <c r="T3" s="65">
        <f t="shared" ref="T3:T15" si="0">IF(R3=0,0,(Q3*100)/(R3*2))</f>
        <v>75</v>
      </c>
      <c r="V3" s="58">
        <v>2</v>
      </c>
      <c r="W3" s="59" t="s">
        <v>90</v>
      </c>
      <c r="X3" s="60" t="s">
        <v>194</v>
      </c>
      <c r="Y3" s="62">
        <v>51</v>
      </c>
      <c r="Z3" s="63">
        <v>15</v>
      </c>
      <c r="AA3" s="61">
        <v>10</v>
      </c>
      <c r="AB3" s="64">
        <v>63.75</v>
      </c>
      <c r="AC3" s="65">
        <v>75</v>
      </c>
      <c r="AD3" s="90">
        <v>2</v>
      </c>
    </row>
    <row r="4" spans="1:30" x14ac:dyDescent="0.25">
      <c r="A4" s="58">
        <v>3</v>
      </c>
      <c r="B4" s="59" t="s">
        <v>91</v>
      </c>
      <c r="C4" s="53" t="str">
        <f>Ranking!B49</f>
        <v>436 LSV-Chesspirant 1</v>
      </c>
      <c r="D4" s="59">
        <f>Ranking!C49</f>
        <v>3</v>
      </c>
      <c r="E4" s="59" t="str">
        <f>Ranking!D49</f>
        <v>XX</v>
      </c>
      <c r="F4" s="59">
        <f>Ranking!E49</f>
        <v>3</v>
      </c>
      <c r="G4" s="59">
        <f>Ranking!F49</f>
        <v>5.5</v>
      </c>
      <c r="H4" s="59">
        <f>Ranking!G49</f>
        <v>3.5</v>
      </c>
      <c r="I4" s="59">
        <f>Ranking!H49</f>
        <v>4.5</v>
      </c>
      <c r="J4" s="59">
        <f>Ranking!I49</f>
        <v>5</v>
      </c>
      <c r="K4" s="59">
        <f>Ranking!J49</f>
        <v>6</v>
      </c>
      <c r="L4" s="59">
        <f>Ranking!K49</f>
        <v>5</v>
      </c>
      <c r="M4" s="59">
        <f>Ranking!L49</f>
        <v>3.5</v>
      </c>
      <c r="N4" s="59">
        <f>Ranking!M49</f>
        <v>3.5</v>
      </c>
      <c r="O4" s="59">
        <f>Ranking!N49</f>
        <v>2.5</v>
      </c>
      <c r="P4" s="62">
        <f>Ranking!O49</f>
        <v>45</v>
      </c>
      <c r="Q4" s="63">
        <f>Ranking!P49</f>
        <v>18</v>
      </c>
      <c r="R4" s="61">
        <f>Ranking!Q49</f>
        <v>11</v>
      </c>
      <c r="S4" s="64">
        <f>IF(R4=0,0,(P4*100)/(R4*6))</f>
        <v>68.181818181818187</v>
      </c>
      <c r="T4" s="65">
        <f t="shared" si="0"/>
        <v>81.818181818181813</v>
      </c>
      <c r="V4" s="58">
        <v>3</v>
      </c>
      <c r="W4" s="59" t="s">
        <v>91</v>
      </c>
      <c r="X4" s="53" t="s">
        <v>197</v>
      </c>
      <c r="Y4" s="62">
        <v>45</v>
      </c>
      <c r="Z4" s="63">
        <v>18</v>
      </c>
      <c r="AA4" s="61">
        <v>11</v>
      </c>
      <c r="AB4" s="64">
        <v>68.181818181818187</v>
      </c>
      <c r="AC4" s="65">
        <v>81.818181818181813</v>
      </c>
      <c r="AD4" s="90">
        <v>3</v>
      </c>
    </row>
    <row r="5" spans="1:30" x14ac:dyDescent="0.25">
      <c r="A5" s="58">
        <v>4</v>
      </c>
      <c r="B5" s="59" t="s">
        <v>92</v>
      </c>
      <c r="C5" s="60" t="str">
        <f>Ranking!B64</f>
        <v>228 Dworp 1</v>
      </c>
      <c r="D5" s="59">
        <f>Ranking!C64</f>
        <v>1.5</v>
      </c>
      <c r="E5" s="59" t="str">
        <f>Ranking!D64</f>
        <v>XX</v>
      </c>
      <c r="F5" s="59">
        <f>Ranking!E64</f>
        <v>4</v>
      </c>
      <c r="G5" s="59">
        <f>Ranking!F64</f>
        <v>5</v>
      </c>
      <c r="H5" s="59">
        <f>Ranking!G64</f>
        <v>3.5</v>
      </c>
      <c r="I5" s="59">
        <f>Ranking!H64</f>
        <v>4</v>
      </c>
      <c r="J5" s="59">
        <f>Ranking!I64</f>
        <v>5</v>
      </c>
      <c r="K5" s="59">
        <f>Ranking!J64</f>
        <v>6</v>
      </c>
      <c r="L5" s="59">
        <f>Ranking!K64</f>
        <v>4</v>
      </c>
      <c r="M5" s="59">
        <f>Ranking!L64</f>
        <v>2.5</v>
      </c>
      <c r="N5" s="59">
        <f>Ranking!M64</f>
        <v>3</v>
      </c>
      <c r="O5" s="59">
        <f>Ranking!N64</f>
        <v>5</v>
      </c>
      <c r="P5" s="62">
        <f>Ranking!O64</f>
        <v>43.5</v>
      </c>
      <c r="Q5" s="63">
        <f>Ranking!P64</f>
        <v>17</v>
      </c>
      <c r="R5" s="61">
        <f>Ranking!Q64</f>
        <v>11</v>
      </c>
      <c r="S5" s="64">
        <f>IF(R5=0,0,(P5*100)/(R5*6))</f>
        <v>65.909090909090907</v>
      </c>
      <c r="T5" s="65">
        <f t="shared" si="0"/>
        <v>77.272727272727266</v>
      </c>
      <c r="V5" s="58">
        <v>4</v>
      </c>
      <c r="W5" s="59" t="s">
        <v>92</v>
      </c>
      <c r="X5" s="60" t="s">
        <v>209</v>
      </c>
      <c r="Y5" s="62">
        <v>43.5</v>
      </c>
      <c r="Z5" s="63">
        <v>17</v>
      </c>
      <c r="AA5" s="61">
        <v>11</v>
      </c>
      <c r="AB5" s="64">
        <v>65.909090909090907</v>
      </c>
      <c r="AC5" s="65">
        <v>77.272727272727266</v>
      </c>
      <c r="AD5" s="90">
        <v>3</v>
      </c>
    </row>
    <row r="6" spans="1:30" x14ac:dyDescent="0.25">
      <c r="A6" s="58">
        <v>5</v>
      </c>
      <c r="B6" s="59" t="s">
        <v>93</v>
      </c>
      <c r="C6" s="60" t="str">
        <f>Ranking!B79</f>
        <v>703 Eisden/MSK-Dilsen 1</v>
      </c>
      <c r="D6" s="59">
        <f>Ranking!C79</f>
        <v>2.5</v>
      </c>
      <c r="E6" s="59" t="str">
        <f>Ranking!D79</f>
        <v>XX</v>
      </c>
      <c r="F6" s="59">
        <f>Ranking!E79</f>
        <v>4.5</v>
      </c>
      <c r="G6" s="59">
        <f>Ranking!F79</f>
        <v>3</v>
      </c>
      <c r="H6" s="59">
        <f>Ranking!G79</f>
        <v>5</v>
      </c>
      <c r="I6" s="59">
        <f>Ranking!H79</f>
        <v>3.5</v>
      </c>
      <c r="J6" s="59">
        <f>Ranking!I79</f>
        <v>4</v>
      </c>
      <c r="K6" s="59">
        <f>Ranking!J79</f>
        <v>3.5</v>
      </c>
      <c r="L6" s="59">
        <f>Ranking!K79</f>
        <v>3.5</v>
      </c>
      <c r="M6" s="59">
        <f>Ranking!L79</f>
        <v>2.5</v>
      </c>
      <c r="N6" s="59">
        <f>Ranking!M79</f>
        <v>4.5</v>
      </c>
      <c r="O6" s="59">
        <f>Ranking!N79</f>
        <v>4</v>
      </c>
      <c r="P6" s="62">
        <f>Ranking!O79</f>
        <v>40.5</v>
      </c>
      <c r="Q6" s="63">
        <f>Ranking!P79</f>
        <v>17</v>
      </c>
      <c r="R6" s="61">
        <f>Ranking!Q79</f>
        <v>11</v>
      </c>
      <c r="S6" s="64">
        <f>IF(R6=0,0,(P6*100)/(R6*6))</f>
        <v>61.363636363636367</v>
      </c>
      <c r="T6" s="65">
        <f t="shared" si="0"/>
        <v>77.272727272727266</v>
      </c>
      <c r="V6" s="58">
        <v>5</v>
      </c>
      <c r="W6" s="59" t="s">
        <v>93</v>
      </c>
      <c r="X6" s="135" t="s">
        <v>222</v>
      </c>
      <c r="Y6" s="62">
        <v>40.5</v>
      </c>
      <c r="Z6" s="63">
        <v>17</v>
      </c>
      <c r="AA6" s="61">
        <v>11</v>
      </c>
      <c r="AB6" s="64">
        <v>61.363636363636367</v>
      </c>
      <c r="AC6" s="65">
        <v>77.272727272727266</v>
      </c>
      <c r="AD6" s="90">
        <v>3</v>
      </c>
    </row>
    <row r="7" spans="1:30" x14ac:dyDescent="0.25">
      <c r="A7" s="58">
        <v>6</v>
      </c>
      <c r="B7" s="59" t="s">
        <v>94</v>
      </c>
      <c r="C7" s="60" t="str">
        <f>Ranking!B94</f>
        <v>174 Brasschaat 3</v>
      </c>
      <c r="D7" s="59">
        <f>Ranking!C94</f>
        <v>3</v>
      </c>
      <c r="E7" s="59" t="str">
        <f>Ranking!D94</f>
        <v>XX</v>
      </c>
      <c r="F7" s="59">
        <f>Ranking!E94</f>
        <v>3.5</v>
      </c>
      <c r="G7" s="59">
        <f>Ranking!F94</f>
        <v>4</v>
      </c>
      <c r="H7" s="59">
        <f>Ranking!G94</f>
        <v>4.5</v>
      </c>
      <c r="I7" s="59">
        <f>Ranking!H94</f>
        <v>2.5</v>
      </c>
      <c r="J7" s="59">
        <f>Ranking!I94</f>
        <v>3</v>
      </c>
      <c r="K7" s="59">
        <f>Ranking!J94</f>
        <v>3</v>
      </c>
      <c r="L7" s="59">
        <f>Ranking!K94</f>
        <v>4.5</v>
      </c>
      <c r="M7" s="59">
        <f>Ranking!L94</f>
        <v>1</v>
      </c>
      <c r="N7" s="59">
        <f>Ranking!M94</f>
        <v>3.5</v>
      </c>
      <c r="O7" s="59">
        <f>Ranking!N94</f>
        <v>4</v>
      </c>
      <c r="P7" s="62">
        <f>Ranking!O94</f>
        <v>36.5</v>
      </c>
      <c r="Q7" s="63">
        <f>Ranking!P94</f>
        <v>15</v>
      </c>
      <c r="R7" s="61">
        <f>Ranking!Q94</f>
        <v>11</v>
      </c>
      <c r="S7" s="64">
        <f>IF(R7=0,0,(P7*100)/(R7*6))</f>
        <v>55.303030303030305</v>
      </c>
      <c r="T7" s="65">
        <f t="shared" si="0"/>
        <v>68.181818181818187</v>
      </c>
      <c r="V7" s="58">
        <v>6</v>
      </c>
      <c r="W7" s="59" t="s">
        <v>94</v>
      </c>
      <c r="X7" s="60" t="s">
        <v>229</v>
      </c>
      <c r="Y7" s="62">
        <v>36.5</v>
      </c>
      <c r="Z7" s="63">
        <v>15</v>
      </c>
      <c r="AA7" s="61">
        <v>11</v>
      </c>
      <c r="AB7" s="64">
        <v>55.303030303030305</v>
      </c>
      <c r="AC7" s="65">
        <v>68.181818181818187</v>
      </c>
      <c r="AD7" s="90">
        <v>3</v>
      </c>
    </row>
    <row r="8" spans="1:30" x14ac:dyDescent="0.25">
      <c r="A8" s="58">
        <v>7</v>
      </c>
      <c r="B8" s="59" t="s">
        <v>95</v>
      </c>
      <c r="C8" s="60" t="str">
        <f>Ranking!B109</f>
        <v>961 Braine Echecs 1</v>
      </c>
      <c r="D8" s="59">
        <f>Ranking!C109</f>
        <v>1.5</v>
      </c>
      <c r="E8" s="59" t="str">
        <f>Ranking!D109</f>
        <v>XX</v>
      </c>
      <c r="F8" s="59">
        <f>Ranking!E109</f>
        <v>2</v>
      </c>
      <c r="G8" s="59">
        <f>Ranking!F109</f>
        <v>3</v>
      </c>
      <c r="H8" s="59">
        <f>Ranking!G109</f>
        <v>1</v>
      </c>
      <c r="I8" s="59">
        <f>Ranking!H109</f>
        <v>3</v>
      </c>
      <c r="J8" s="59">
        <f>Ranking!I109</f>
        <v>2.5</v>
      </c>
      <c r="K8" s="59">
        <f>Ranking!J109</f>
        <v>3</v>
      </c>
      <c r="L8" s="59">
        <f>Ranking!K109</f>
        <v>4</v>
      </c>
      <c r="M8" s="59">
        <f>Ranking!L109</f>
        <v>4</v>
      </c>
      <c r="N8" s="59">
        <f>Ranking!M109</f>
        <v>2</v>
      </c>
      <c r="O8" s="59">
        <f>Ranking!N109</f>
        <v>2.5</v>
      </c>
      <c r="P8" s="62">
        <f>Ranking!O109</f>
        <v>28.5</v>
      </c>
      <c r="Q8" s="63">
        <f>Ranking!P109</f>
        <v>16</v>
      </c>
      <c r="R8" s="61">
        <f>Ranking!Q109</f>
        <v>11</v>
      </c>
      <c r="S8" s="64">
        <f t="shared" ref="S8:S15" si="1">IF(R8=0,0,(P8*100)/(R8*4))</f>
        <v>64.772727272727266</v>
      </c>
      <c r="T8" s="65">
        <f t="shared" si="0"/>
        <v>72.727272727272734</v>
      </c>
      <c r="V8" s="58">
        <v>7</v>
      </c>
      <c r="W8" s="59" t="s">
        <v>96</v>
      </c>
      <c r="X8" s="60" t="s">
        <v>251</v>
      </c>
      <c r="Y8" s="62">
        <v>30</v>
      </c>
      <c r="Z8" s="63">
        <v>19</v>
      </c>
      <c r="AA8" s="61">
        <v>11</v>
      </c>
      <c r="AB8" s="64">
        <v>68.181818181818187</v>
      </c>
      <c r="AC8" s="65">
        <v>86.36363636363636</v>
      </c>
      <c r="AD8" s="90">
        <v>4</v>
      </c>
    </row>
    <row r="9" spans="1:30" x14ac:dyDescent="0.25">
      <c r="A9" s="58">
        <v>8</v>
      </c>
      <c r="B9" s="59" t="s">
        <v>96</v>
      </c>
      <c r="C9" s="60" t="str">
        <f>Ranking!B124</f>
        <v>174 Brasschaat 4</v>
      </c>
      <c r="D9" s="59">
        <f>Ranking!C124</f>
        <v>2</v>
      </c>
      <c r="E9" s="59" t="str">
        <f>Ranking!D124</f>
        <v>XX</v>
      </c>
      <c r="F9" s="59">
        <f>Ranking!E124</f>
        <v>2</v>
      </c>
      <c r="G9" s="59">
        <f>Ranking!F124</f>
        <v>3</v>
      </c>
      <c r="H9" s="59">
        <f>Ranking!G124</f>
        <v>2</v>
      </c>
      <c r="I9" s="59">
        <f>Ranking!H124</f>
        <v>3</v>
      </c>
      <c r="J9" s="59">
        <f>Ranking!I124</f>
        <v>2.5</v>
      </c>
      <c r="K9" s="59">
        <f>Ranking!J124</f>
        <v>3</v>
      </c>
      <c r="L9" s="59">
        <f>Ranking!K124</f>
        <v>3.5</v>
      </c>
      <c r="M9" s="59">
        <f>Ranking!L124</f>
        <v>2.5</v>
      </c>
      <c r="N9" s="59">
        <f>Ranking!M124</f>
        <v>2.5</v>
      </c>
      <c r="O9" s="59">
        <f>Ranking!N124</f>
        <v>4</v>
      </c>
      <c r="P9" s="62">
        <f>Ranking!O124</f>
        <v>30</v>
      </c>
      <c r="Q9" s="63">
        <f>Ranking!P124</f>
        <v>19</v>
      </c>
      <c r="R9" s="61">
        <f>Ranking!Q124</f>
        <v>11</v>
      </c>
      <c r="S9" s="64">
        <f t="shared" si="1"/>
        <v>68.181818181818187</v>
      </c>
      <c r="T9" s="65">
        <f t="shared" si="0"/>
        <v>86.36363636363636</v>
      </c>
      <c r="V9" s="58">
        <v>8</v>
      </c>
      <c r="W9" s="59" t="s">
        <v>102</v>
      </c>
      <c r="X9" s="60" t="s">
        <v>322</v>
      </c>
      <c r="Y9" s="62">
        <v>32.5</v>
      </c>
      <c r="Z9" s="63">
        <v>18</v>
      </c>
      <c r="AA9" s="61">
        <v>11</v>
      </c>
      <c r="AB9" s="64">
        <v>73.86363636363636</v>
      </c>
      <c r="AC9" s="65">
        <v>81.818181818181813</v>
      </c>
      <c r="AD9" s="90">
        <v>4</v>
      </c>
    </row>
    <row r="10" spans="1:30" x14ac:dyDescent="0.25">
      <c r="A10" s="58">
        <v>9</v>
      </c>
      <c r="B10" s="59" t="s">
        <v>97</v>
      </c>
      <c r="C10" s="60" t="str">
        <f>Ranking!B139</f>
        <v>417 Pion-Aalst 1</v>
      </c>
      <c r="D10" s="59">
        <f>Ranking!C139</f>
        <v>2.5</v>
      </c>
      <c r="E10" s="59" t="str">
        <f>Ranking!D139</f>
        <v>XX</v>
      </c>
      <c r="F10" s="59">
        <f>Ranking!E139</f>
        <v>2</v>
      </c>
      <c r="G10" s="59">
        <f>Ranking!F139</f>
        <v>4</v>
      </c>
      <c r="H10" s="59">
        <f>Ranking!G139</f>
        <v>2.5</v>
      </c>
      <c r="I10" s="59">
        <f>Ranking!H139</f>
        <v>2</v>
      </c>
      <c r="J10" s="59">
        <f>Ranking!I139</f>
        <v>3</v>
      </c>
      <c r="K10" s="59">
        <f>Ranking!J139</f>
        <v>3</v>
      </c>
      <c r="L10" s="59">
        <f>Ranking!K139</f>
        <v>2</v>
      </c>
      <c r="M10" s="59">
        <f>Ranking!L139</f>
        <v>1.5</v>
      </c>
      <c r="N10" s="59">
        <f>Ranking!M139</f>
        <v>3</v>
      </c>
      <c r="O10" s="59">
        <f>Ranking!N139</f>
        <v>3</v>
      </c>
      <c r="P10" s="62">
        <f>Ranking!O139</f>
        <v>28.5</v>
      </c>
      <c r="Q10" s="63">
        <f>Ranking!P139</f>
        <v>17</v>
      </c>
      <c r="R10" s="61">
        <f>Ranking!Q139</f>
        <v>11</v>
      </c>
      <c r="S10" s="64">
        <f t="shared" si="1"/>
        <v>64.772727272727266</v>
      </c>
      <c r="T10" s="65">
        <f t="shared" si="0"/>
        <v>77.272727272727266</v>
      </c>
      <c r="V10" s="58">
        <v>9</v>
      </c>
      <c r="W10" s="59" t="s">
        <v>97</v>
      </c>
      <c r="X10" s="60" t="s">
        <v>263</v>
      </c>
      <c r="Y10" s="62">
        <v>28.5</v>
      </c>
      <c r="Z10" s="63">
        <v>17</v>
      </c>
      <c r="AA10" s="61">
        <v>11</v>
      </c>
      <c r="AB10" s="64">
        <v>64.772727272727266</v>
      </c>
      <c r="AC10" s="65">
        <v>77.272727272727266</v>
      </c>
      <c r="AD10" s="90">
        <v>4</v>
      </c>
    </row>
    <row r="11" spans="1:30" x14ac:dyDescent="0.25">
      <c r="A11" s="58">
        <v>10</v>
      </c>
      <c r="B11" s="59" t="s">
        <v>98</v>
      </c>
      <c r="C11" s="60" t="str">
        <f>Ranking!B154</f>
        <v>307 Bredene 1</v>
      </c>
      <c r="D11" s="59">
        <f>Ranking!C154</f>
        <v>1.5</v>
      </c>
      <c r="E11" s="59" t="str">
        <f>Ranking!D154</f>
        <v>XX</v>
      </c>
      <c r="F11" s="59">
        <f>Ranking!E154</f>
        <v>1</v>
      </c>
      <c r="G11" s="59">
        <f>Ranking!F154</f>
        <v>3.5</v>
      </c>
      <c r="H11" s="59">
        <f>Ranking!G154</f>
        <v>1.5</v>
      </c>
      <c r="I11" s="59">
        <f>Ranking!H154</f>
        <v>3</v>
      </c>
      <c r="J11" s="59">
        <f>Ranking!I154</f>
        <v>3</v>
      </c>
      <c r="K11" s="59">
        <f>Ranking!J154</f>
        <v>2.5</v>
      </c>
      <c r="L11" s="59">
        <f>Ranking!K154</f>
        <v>2.5</v>
      </c>
      <c r="M11" s="59">
        <f>Ranking!L154</f>
        <v>4</v>
      </c>
      <c r="N11" s="59">
        <f>Ranking!M154</f>
        <v>2.5</v>
      </c>
      <c r="O11" s="59">
        <f>Ranking!N154</f>
        <v>4</v>
      </c>
      <c r="P11" s="62">
        <f>Ranking!O154</f>
        <v>29</v>
      </c>
      <c r="Q11" s="63">
        <f>Ranking!P154</f>
        <v>16</v>
      </c>
      <c r="R11" s="61">
        <f>Ranking!Q154</f>
        <v>11</v>
      </c>
      <c r="S11" s="64">
        <f t="shared" si="1"/>
        <v>65.909090909090907</v>
      </c>
      <c r="T11" s="65">
        <f t="shared" si="0"/>
        <v>72.727272727272734</v>
      </c>
      <c r="V11" s="58">
        <v>10</v>
      </c>
      <c r="W11" s="59" t="s">
        <v>101</v>
      </c>
      <c r="X11" s="60" t="s">
        <v>308</v>
      </c>
      <c r="Y11" s="62">
        <v>27.5</v>
      </c>
      <c r="Z11" s="63">
        <v>17</v>
      </c>
      <c r="AA11" s="61">
        <v>11</v>
      </c>
      <c r="AB11" s="64">
        <v>62.5</v>
      </c>
      <c r="AC11" s="65">
        <v>77.272727272727266</v>
      </c>
      <c r="AD11" s="90">
        <v>4</v>
      </c>
    </row>
    <row r="12" spans="1:30" x14ac:dyDescent="0.25">
      <c r="A12" s="58">
        <v>11</v>
      </c>
      <c r="B12" s="59" t="s">
        <v>99</v>
      </c>
      <c r="C12" s="60" t="str">
        <f>Ranking!B169</f>
        <v>278 Pantin 5</v>
      </c>
      <c r="D12" s="59">
        <f>Ranking!C169</f>
        <v>2</v>
      </c>
      <c r="E12" s="59" t="str">
        <f>Ranking!D169</f>
        <v>XX</v>
      </c>
      <c r="F12" s="59">
        <f>Ranking!E169</f>
        <v>2.5</v>
      </c>
      <c r="G12" s="59">
        <f>Ranking!F169</f>
        <v>1</v>
      </c>
      <c r="H12" s="59">
        <f>Ranking!G169</f>
        <v>3.5</v>
      </c>
      <c r="I12" s="59">
        <f>Ranking!H169</f>
        <v>2.5</v>
      </c>
      <c r="J12" s="59">
        <f>Ranking!I169</f>
        <v>2</v>
      </c>
      <c r="K12" s="59">
        <f>Ranking!J169</f>
        <v>2.5</v>
      </c>
      <c r="L12" s="59">
        <f>Ranking!K169</f>
        <v>2</v>
      </c>
      <c r="M12" s="59">
        <f>Ranking!L169</f>
        <v>2.5</v>
      </c>
      <c r="N12" s="59">
        <f>Ranking!M169</f>
        <v>3</v>
      </c>
      <c r="O12" s="59">
        <f>Ranking!N169</f>
        <v>2</v>
      </c>
      <c r="P12" s="62">
        <f>Ranking!O169</f>
        <v>25.5</v>
      </c>
      <c r="Q12" s="63">
        <f>Ranking!P169</f>
        <v>16</v>
      </c>
      <c r="R12" s="61">
        <f>Ranking!Q169</f>
        <v>11</v>
      </c>
      <c r="S12" s="64">
        <f t="shared" si="1"/>
        <v>57.954545454545453</v>
      </c>
      <c r="T12" s="65">
        <f t="shared" si="0"/>
        <v>72.727272727272734</v>
      </c>
      <c r="V12" s="58">
        <v>11</v>
      </c>
      <c r="W12" s="59" t="s">
        <v>98</v>
      </c>
      <c r="X12" s="60" t="s">
        <v>273</v>
      </c>
      <c r="Y12" s="62">
        <v>29</v>
      </c>
      <c r="Z12" s="63">
        <v>16</v>
      </c>
      <c r="AA12" s="61">
        <v>11</v>
      </c>
      <c r="AB12" s="64">
        <v>65.909090909090907</v>
      </c>
      <c r="AC12" s="65">
        <v>72.727272727272734</v>
      </c>
      <c r="AD12" s="90">
        <v>4</v>
      </c>
    </row>
    <row r="13" spans="1:30" x14ac:dyDescent="0.25">
      <c r="A13" s="58">
        <v>12</v>
      </c>
      <c r="B13" s="59" t="s">
        <v>100</v>
      </c>
      <c r="C13" s="60" t="str">
        <f>Ranking!B184</f>
        <v>422 MSV 1</v>
      </c>
      <c r="D13" s="59">
        <f>Ranking!C184</f>
        <v>2</v>
      </c>
      <c r="E13" s="59" t="str">
        <f>Ranking!D184</f>
        <v>XX</v>
      </c>
      <c r="F13" s="59">
        <f>Ranking!E184</f>
        <v>4</v>
      </c>
      <c r="G13" s="59">
        <f>Ranking!F184</f>
        <v>1.5</v>
      </c>
      <c r="H13" s="59">
        <f>Ranking!G184</f>
        <v>1.5</v>
      </c>
      <c r="I13" s="59">
        <f>Ranking!H184</f>
        <v>2</v>
      </c>
      <c r="J13" s="59">
        <f>Ranking!I184</f>
        <v>3.5</v>
      </c>
      <c r="K13" s="59">
        <f>Ranking!J184</f>
        <v>3</v>
      </c>
      <c r="L13" s="59">
        <f>Ranking!K184</f>
        <v>4</v>
      </c>
      <c r="M13" s="59">
        <f>Ranking!L184</f>
        <v>4</v>
      </c>
      <c r="N13" s="59">
        <f>Ranking!M184</f>
        <v>1.5</v>
      </c>
      <c r="O13" s="59">
        <f>Ranking!N184</f>
        <v>3.5</v>
      </c>
      <c r="P13" s="62">
        <f>Ranking!O184</f>
        <v>30.5</v>
      </c>
      <c r="Q13" s="63">
        <f>Ranking!P184</f>
        <v>15</v>
      </c>
      <c r="R13" s="61">
        <f>Ranking!Q184</f>
        <v>11</v>
      </c>
      <c r="S13" s="64">
        <f t="shared" si="1"/>
        <v>69.318181818181813</v>
      </c>
      <c r="T13" s="65">
        <f t="shared" si="0"/>
        <v>68.181818181818187</v>
      </c>
      <c r="V13" s="58">
        <v>12</v>
      </c>
      <c r="W13" s="59" t="s">
        <v>95</v>
      </c>
      <c r="X13" s="60" t="s">
        <v>245</v>
      </c>
      <c r="Y13" s="62">
        <v>28.5</v>
      </c>
      <c r="Z13" s="63">
        <v>16</v>
      </c>
      <c r="AA13" s="61">
        <v>11</v>
      </c>
      <c r="AB13" s="64">
        <v>64.772727272727266</v>
      </c>
      <c r="AC13" s="65">
        <v>72.727272727272734</v>
      </c>
      <c r="AD13" s="90">
        <v>4</v>
      </c>
    </row>
    <row r="14" spans="1:30" x14ac:dyDescent="0.25">
      <c r="A14" s="66">
        <v>13</v>
      </c>
      <c r="B14" s="67" t="s">
        <v>101</v>
      </c>
      <c r="C14" s="68" t="str">
        <f>Ranking!B199</f>
        <v>952 Wavre 3</v>
      </c>
      <c r="D14" s="67">
        <f>Ranking!C199</f>
        <v>2.5</v>
      </c>
      <c r="E14" s="67" t="str">
        <f>Ranking!D199</f>
        <v>XX</v>
      </c>
      <c r="F14" s="67">
        <f>Ranking!E199</f>
        <v>2</v>
      </c>
      <c r="G14" s="67">
        <f>Ranking!F199</f>
        <v>1</v>
      </c>
      <c r="H14" s="67">
        <f>Ranking!G199</f>
        <v>2</v>
      </c>
      <c r="I14" s="67">
        <f>Ranking!H199</f>
        <v>3.5</v>
      </c>
      <c r="J14" s="67">
        <f>Ranking!I199</f>
        <v>2.5</v>
      </c>
      <c r="K14" s="67">
        <f>Ranking!J199</f>
        <v>3.5</v>
      </c>
      <c r="L14" s="67">
        <f>Ranking!K199</f>
        <v>2.5</v>
      </c>
      <c r="M14" s="67">
        <f>Ranking!L199</f>
        <v>2</v>
      </c>
      <c r="N14" s="67">
        <f>Ranking!M199</f>
        <v>3</v>
      </c>
      <c r="O14" s="67">
        <f>Ranking!N199</f>
        <v>3</v>
      </c>
      <c r="P14" s="69">
        <f>Ranking!O199</f>
        <v>27.5</v>
      </c>
      <c r="Q14" s="70">
        <f>Ranking!P199</f>
        <v>17</v>
      </c>
      <c r="R14" s="61">
        <f>Ranking!Q199</f>
        <v>11</v>
      </c>
      <c r="S14" s="64">
        <f t="shared" si="1"/>
        <v>62.5</v>
      </c>
      <c r="T14" s="71">
        <f t="shared" si="0"/>
        <v>77.272727272727266</v>
      </c>
      <c r="V14" s="66">
        <v>13</v>
      </c>
      <c r="W14" s="67" t="s">
        <v>99</v>
      </c>
      <c r="X14" s="68" t="s">
        <v>281</v>
      </c>
      <c r="Y14" s="69">
        <v>25.5</v>
      </c>
      <c r="Z14" s="70">
        <v>16</v>
      </c>
      <c r="AA14" s="61">
        <v>11</v>
      </c>
      <c r="AB14" s="64">
        <v>57.954545454545453</v>
      </c>
      <c r="AC14" s="71">
        <v>72.727272727272734</v>
      </c>
      <c r="AD14" s="90">
        <v>4</v>
      </c>
    </row>
    <row r="15" spans="1:30" ht="13.8" thickBot="1" x14ac:dyDescent="0.3">
      <c r="A15" s="72">
        <v>14</v>
      </c>
      <c r="B15" s="73" t="s">
        <v>102</v>
      </c>
      <c r="C15" s="74" t="str">
        <f>Ranking!B214</f>
        <v>604 KSK47-Eynatten 2</v>
      </c>
      <c r="D15" s="73">
        <f>Ranking!C214</f>
        <v>0</v>
      </c>
      <c r="E15" s="73" t="str">
        <f>Ranking!D214</f>
        <v>XX</v>
      </c>
      <c r="F15" s="73">
        <f>Ranking!E214</f>
        <v>2</v>
      </c>
      <c r="G15" s="73">
        <f>Ranking!F214</f>
        <v>2</v>
      </c>
      <c r="H15" s="73">
        <f>Ranking!G214</f>
        <v>3</v>
      </c>
      <c r="I15" s="73">
        <f>Ranking!H214</f>
        <v>4</v>
      </c>
      <c r="J15" s="73">
        <f>Ranking!I214</f>
        <v>3.5</v>
      </c>
      <c r="K15" s="73">
        <f>Ranking!J214</f>
        <v>2.5</v>
      </c>
      <c r="L15" s="73">
        <f>Ranking!K214</f>
        <v>3.5</v>
      </c>
      <c r="M15" s="73">
        <f>Ranking!L214</f>
        <v>4</v>
      </c>
      <c r="N15" s="73">
        <f>Ranking!M214</f>
        <v>4</v>
      </c>
      <c r="O15" s="73">
        <f>Ranking!N214</f>
        <v>4</v>
      </c>
      <c r="P15" s="76">
        <f>Ranking!O214</f>
        <v>32.5</v>
      </c>
      <c r="Q15" s="77">
        <f>Ranking!P214</f>
        <v>18</v>
      </c>
      <c r="R15" s="75">
        <f>Ranking!Q214</f>
        <v>11</v>
      </c>
      <c r="S15" s="78">
        <f t="shared" si="1"/>
        <v>73.86363636363636</v>
      </c>
      <c r="T15" s="79">
        <f t="shared" si="0"/>
        <v>81.818181818181813</v>
      </c>
      <c r="V15" s="72">
        <v>14</v>
      </c>
      <c r="W15" s="73" t="s">
        <v>100</v>
      </c>
      <c r="X15" s="74" t="s">
        <v>71</v>
      </c>
      <c r="Y15" s="76">
        <v>30.5</v>
      </c>
      <c r="Z15" s="77">
        <v>15</v>
      </c>
      <c r="AA15" s="75">
        <v>11</v>
      </c>
      <c r="AB15" s="78">
        <v>69.318181818181813</v>
      </c>
      <c r="AC15" s="79">
        <v>68.181818181818187</v>
      </c>
      <c r="AD15" s="90">
        <v>4</v>
      </c>
    </row>
    <row r="16" spans="1:30" ht="13.8" thickTop="1" x14ac:dyDescent="0.25"/>
  </sheetData>
  <sortState xmlns:xlrd2="http://schemas.microsoft.com/office/spreadsheetml/2017/richdata2" ref="W2:AD15">
    <sortCondition ref="AD2:AD15"/>
    <sortCondition descending="1" ref="AC2:AC15"/>
    <sortCondition descending="1" ref="AB2:AB15"/>
  </sortState>
  <pageMargins left="0.70866141732283472" right="0.70866141732283472" top="0.74803149606299213" bottom="0.74803149606299213" header="0.31496062992125984" footer="0.31496062992125984"/>
  <pageSetup paperSize="9"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
    <pageSetUpPr fitToPage="1"/>
  </sheetPr>
  <dimension ref="A1:AF13"/>
  <sheetViews>
    <sheetView showGridLines="0" workbookViewId="0"/>
  </sheetViews>
  <sheetFormatPr defaultColWidth="9.21875" defaultRowHeight="13.2" x14ac:dyDescent="0.25"/>
  <cols>
    <col min="1" max="1" width="3.5546875" style="8" bestFit="1" customWidth="1"/>
    <col min="2" max="2" width="7.44140625" style="80" bestFit="1" customWidth="1"/>
    <col min="3" max="3" width="18.77734375" style="8" bestFit="1" customWidth="1"/>
    <col min="4" max="4" width="2" style="80" hidden="1" customWidth="1"/>
    <col min="5" max="6" width="3.5546875" style="80" hidden="1" customWidth="1"/>
    <col min="7" max="12" width="2" style="80" hidden="1" customWidth="1"/>
    <col min="13" max="15" width="3" style="80" hidden="1" customWidth="1"/>
    <col min="16" max="16" width="3.44140625" style="80" bestFit="1" customWidth="1"/>
    <col min="17" max="17" width="3.5546875" style="80" bestFit="1" customWidth="1"/>
    <col min="18" max="18" width="3" style="80" bestFit="1" customWidth="1"/>
    <col min="19" max="19" width="5.5546875" style="81" bestFit="1" customWidth="1"/>
    <col min="20" max="20" width="6.44140625" style="81" bestFit="1" customWidth="1"/>
    <col min="21" max="21" width="9.21875" style="8"/>
    <col min="22" max="22" width="3.5546875" style="8" bestFit="1" customWidth="1"/>
    <col min="23" max="23" width="7.44140625" style="8" bestFit="1" customWidth="1"/>
    <col min="24" max="24" width="19.21875" style="8" bestFit="1" customWidth="1"/>
    <col min="25" max="25" width="3.44140625" style="8" bestFit="1" customWidth="1"/>
    <col min="26" max="26" width="3.5546875" style="8" bestFit="1" customWidth="1"/>
    <col min="27" max="27" width="3" style="8" bestFit="1" customWidth="1"/>
    <col min="28" max="28" width="5.5546875" style="8" bestFit="1" customWidth="1"/>
    <col min="29" max="29" width="6.44140625" style="8" bestFit="1" customWidth="1"/>
    <col min="30" max="16384" width="9.21875" style="8"/>
  </cols>
  <sheetData>
    <row r="1" spans="1:32" s="50" customFormat="1" ht="13.8" thickBot="1" x14ac:dyDescent="0.3">
      <c r="A1" s="161" t="s">
        <v>78</v>
      </c>
      <c r="B1" s="162" t="s">
        <v>45</v>
      </c>
      <c r="C1" s="163" t="s">
        <v>46</v>
      </c>
      <c r="D1" s="162">
        <v>1</v>
      </c>
      <c r="E1" s="162">
        <v>2</v>
      </c>
      <c r="F1" s="162">
        <v>3</v>
      </c>
      <c r="G1" s="162">
        <v>4</v>
      </c>
      <c r="H1" s="162">
        <v>5</v>
      </c>
      <c r="I1" s="162">
        <v>6</v>
      </c>
      <c r="J1" s="162">
        <v>7</v>
      </c>
      <c r="K1" s="162">
        <v>8</v>
      </c>
      <c r="L1" s="162">
        <v>9</v>
      </c>
      <c r="M1" s="162">
        <v>10</v>
      </c>
      <c r="N1" s="162">
        <v>11</v>
      </c>
      <c r="O1" s="164">
        <v>12</v>
      </c>
      <c r="P1" s="165" t="s">
        <v>41</v>
      </c>
      <c r="Q1" s="166" t="s">
        <v>42</v>
      </c>
      <c r="R1" s="164" t="s">
        <v>47</v>
      </c>
      <c r="S1" s="167" t="s">
        <v>76</v>
      </c>
      <c r="T1" s="168" t="s">
        <v>77</v>
      </c>
      <c r="V1" s="161" t="s">
        <v>78</v>
      </c>
      <c r="W1" s="162" t="s">
        <v>45</v>
      </c>
      <c r="X1" s="163" t="s">
        <v>46</v>
      </c>
      <c r="Y1" s="165" t="s">
        <v>41</v>
      </c>
      <c r="Z1" s="166" t="s">
        <v>42</v>
      </c>
      <c r="AA1" s="164" t="s">
        <v>47</v>
      </c>
      <c r="AB1" s="167" t="s">
        <v>76</v>
      </c>
      <c r="AC1" s="168" t="s">
        <v>77</v>
      </c>
    </row>
    <row r="2" spans="1:32" x14ac:dyDescent="0.25">
      <c r="A2" s="169">
        <v>1</v>
      </c>
      <c r="B2" s="52" t="s">
        <v>57</v>
      </c>
      <c r="C2" s="53" t="str">
        <f>Ranking!B229</f>
        <v>712 Landen 2</v>
      </c>
      <c r="D2" s="52">
        <f>Ranking!C229</f>
        <v>1</v>
      </c>
      <c r="E2" s="52" t="str">
        <f>Ranking!D229</f>
        <v>XX</v>
      </c>
      <c r="F2" s="52">
        <f>Ranking!E229</f>
        <v>4</v>
      </c>
      <c r="G2" s="52">
        <f>Ranking!F229</f>
        <v>2.5</v>
      </c>
      <c r="H2" s="52">
        <f>Ranking!G229</f>
        <v>3</v>
      </c>
      <c r="I2" s="52">
        <f>Ranking!H229</f>
        <v>4</v>
      </c>
      <c r="J2" s="52">
        <f>Ranking!I229</f>
        <v>2</v>
      </c>
      <c r="K2" s="52">
        <f>Ranking!J229</f>
        <v>2.5</v>
      </c>
      <c r="L2" s="52">
        <f>Ranking!K229</f>
        <v>3</v>
      </c>
      <c r="M2" s="52">
        <f>Ranking!L229</f>
        <v>3</v>
      </c>
      <c r="N2" s="52">
        <f>Ranking!M229</f>
        <v>4</v>
      </c>
      <c r="O2" s="52" t="str">
        <f>Ranking!N229</f>
        <v/>
      </c>
      <c r="P2" s="54">
        <f>Ranking!O229</f>
        <v>29</v>
      </c>
      <c r="Q2" s="55">
        <f>Ranking!P229</f>
        <v>17</v>
      </c>
      <c r="R2" s="55">
        <f>Ranking!Q229</f>
        <v>10</v>
      </c>
      <c r="S2" s="56">
        <f t="shared" ref="S2:S13" si="0">IF(R2=0,0,(P2*100)/(R2*4))</f>
        <v>72.5</v>
      </c>
      <c r="T2" s="170">
        <f>IF(R2=0,0,(Q2*100)/(R2*2))</f>
        <v>85</v>
      </c>
      <c r="V2" s="183">
        <v>1</v>
      </c>
      <c r="W2" s="191" t="s">
        <v>110</v>
      </c>
      <c r="X2" s="198" t="s">
        <v>444</v>
      </c>
      <c r="Y2" s="192">
        <v>30.5</v>
      </c>
      <c r="Z2" s="193">
        <v>20</v>
      </c>
      <c r="AA2" s="193">
        <v>11</v>
      </c>
      <c r="AB2" s="194">
        <v>69.318181818181813</v>
      </c>
      <c r="AC2" s="195">
        <v>90.909090909090907</v>
      </c>
    </row>
    <row r="3" spans="1:32" x14ac:dyDescent="0.25">
      <c r="A3" s="171">
        <v>2</v>
      </c>
      <c r="B3" s="59" t="s">
        <v>51</v>
      </c>
      <c r="C3" s="105" t="str">
        <f>Ranking!B244</f>
        <v>436 LSV-Chesspirant 3</v>
      </c>
      <c r="D3" s="106">
        <f>Ranking!C244</f>
        <v>1</v>
      </c>
      <c r="E3" s="106" t="str">
        <f>Ranking!D244</f>
        <v>XX</v>
      </c>
      <c r="F3" s="106">
        <f>Ranking!E244</f>
        <v>1.5</v>
      </c>
      <c r="G3" s="106">
        <f>Ranking!F244</f>
        <v>2.5</v>
      </c>
      <c r="H3" s="106">
        <f>Ranking!G244</f>
        <v>4</v>
      </c>
      <c r="I3" s="106">
        <f>Ranking!H244</f>
        <v>2.5</v>
      </c>
      <c r="J3" s="106">
        <f>Ranking!I244</f>
        <v>3.5</v>
      </c>
      <c r="K3" s="106">
        <f>Ranking!J244</f>
        <v>4</v>
      </c>
      <c r="L3" s="106">
        <f>Ranking!K244</f>
        <v>2.5</v>
      </c>
      <c r="M3" s="106">
        <f>Ranking!L244</f>
        <v>3.5</v>
      </c>
      <c r="N3" s="106">
        <f>Ranking!M244</f>
        <v>4</v>
      </c>
      <c r="O3" s="106" t="str">
        <f>Ranking!N244</f>
        <v/>
      </c>
      <c r="P3" s="107">
        <f>Ranking!O244</f>
        <v>29</v>
      </c>
      <c r="Q3" s="108">
        <f>Ranking!P244</f>
        <v>16</v>
      </c>
      <c r="R3" s="109">
        <f>Ranking!Q244</f>
        <v>10</v>
      </c>
      <c r="S3" s="110">
        <f t="shared" si="0"/>
        <v>72.5</v>
      </c>
      <c r="T3" s="172">
        <f t="shared" ref="T3:T12" si="1">IF(R3=0,0,(Q3*100)/(R3*2))</f>
        <v>80</v>
      </c>
      <c r="U3" s="83"/>
      <c r="V3" s="184">
        <v>2</v>
      </c>
      <c r="W3" s="114" t="s">
        <v>56</v>
      </c>
      <c r="X3" s="199" t="s">
        <v>356</v>
      </c>
      <c r="Y3" s="62">
        <v>30.5</v>
      </c>
      <c r="Z3" s="63">
        <v>18</v>
      </c>
      <c r="AA3" s="61">
        <v>10</v>
      </c>
      <c r="AB3" s="64">
        <v>76.25</v>
      </c>
      <c r="AC3" s="173">
        <v>90</v>
      </c>
    </row>
    <row r="4" spans="1:32" x14ac:dyDescent="0.25">
      <c r="A4" s="171">
        <v>3</v>
      </c>
      <c r="B4" s="59" t="s">
        <v>58</v>
      </c>
      <c r="C4" s="111" t="str">
        <f>Ranking!B259</f>
        <v>541 Leuze-en-Hainaut 2</v>
      </c>
      <c r="D4" s="106">
        <f>Ranking!C259</f>
        <v>1.5</v>
      </c>
      <c r="E4" s="106" t="str">
        <f>Ranking!D259</f>
        <v>XX</v>
      </c>
      <c r="F4" s="106">
        <f>Ranking!E259</f>
        <v>0</v>
      </c>
      <c r="G4" s="106">
        <f>Ranking!F259</f>
        <v>2.5</v>
      </c>
      <c r="H4" s="106">
        <f>Ranking!G259</f>
        <v>3</v>
      </c>
      <c r="I4" s="106">
        <f>Ranking!H259</f>
        <v>3</v>
      </c>
      <c r="J4" s="106">
        <f>Ranking!I259</f>
        <v>4</v>
      </c>
      <c r="K4" s="106">
        <f>Ranking!J259</f>
        <v>3</v>
      </c>
      <c r="L4" s="106">
        <f>Ranking!K259</f>
        <v>4</v>
      </c>
      <c r="M4" s="106">
        <f>Ranking!L259</f>
        <v>3.5</v>
      </c>
      <c r="N4" s="106">
        <f>Ranking!M259</f>
        <v>3</v>
      </c>
      <c r="O4" s="106" t="str">
        <f>Ranking!N259</f>
        <v/>
      </c>
      <c r="P4" s="107">
        <f>Ranking!O259</f>
        <v>27.5</v>
      </c>
      <c r="Q4" s="108">
        <f>Ranking!P259</f>
        <v>16</v>
      </c>
      <c r="R4" s="109">
        <f>Ranking!Q259</f>
        <v>10</v>
      </c>
      <c r="S4" s="110">
        <f t="shared" si="0"/>
        <v>68.75</v>
      </c>
      <c r="T4" s="172">
        <f t="shared" si="1"/>
        <v>80</v>
      </c>
      <c r="U4" s="83"/>
      <c r="V4" s="184">
        <v>3</v>
      </c>
      <c r="W4" s="106" t="s">
        <v>49</v>
      </c>
      <c r="X4" s="198" t="s">
        <v>421</v>
      </c>
      <c r="Y4" s="107">
        <v>34</v>
      </c>
      <c r="Z4" s="108">
        <v>19</v>
      </c>
      <c r="AA4" s="109">
        <v>11</v>
      </c>
      <c r="AB4" s="110">
        <v>77.272727272727266</v>
      </c>
      <c r="AC4" s="172">
        <v>86.36363636363636</v>
      </c>
    </row>
    <row r="5" spans="1:32" x14ac:dyDescent="0.25">
      <c r="A5" s="171">
        <v>4</v>
      </c>
      <c r="B5" s="59" t="s">
        <v>56</v>
      </c>
      <c r="C5" s="105" t="str">
        <f>Ranking!B274</f>
        <v>436 LSV-Chesspirant 5</v>
      </c>
      <c r="D5" s="106">
        <f>Ranking!C274</f>
        <v>2.5</v>
      </c>
      <c r="E5" s="106" t="str">
        <f>Ranking!D274</f>
        <v>XX</v>
      </c>
      <c r="F5" s="106">
        <f>Ranking!E274</f>
        <v>0</v>
      </c>
      <c r="G5" s="106">
        <f>Ranking!F274</f>
        <v>3.5</v>
      </c>
      <c r="H5" s="106">
        <f>Ranking!G274</f>
        <v>4</v>
      </c>
      <c r="I5" s="106">
        <f>Ranking!H274</f>
        <v>2.5</v>
      </c>
      <c r="J5" s="106">
        <f>Ranking!I274</f>
        <v>4</v>
      </c>
      <c r="K5" s="106">
        <f>Ranking!J274</f>
        <v>4</v>
      </c>
      <c r="L5" s="106">
        <f>Ranking!K274</f>
        <v>3.5</v>
      </c>
      <c r="M5" s="106">
        <f>Ranking!L274</f>
        <v>4</v>
      </c>
      <c r="N5" s="106">
        <f>Ranking!M274</f>
        <v>2.5</v>
      </c>
      <c r="O5" s="106" t="str">
        <f>Ranking!N274</f>
        <v/>
      </c>
      <c r="P5" s="107">
        <f>Ranking!O274</f>
        <v>30.5</v>
      </c>
      <c r="Q5" s="108">
        <f>Ranking!P274</f>
        <v>18</v>
      </c>
      <c r="R5" s="109">
        <f>Ranking!Q274</f>
        <v>10</v>
      </c>
      <c r="S5" s="110">
        <f t="shared" si="0"/>
        <v>76.25</v>
      </c>
      <c r="T5" s="172">
        <f t="shared" si="1"/>
        <v>90</v>
      </c>
      <c r="U5" s="83"/>
      <c r="V5" s="171">
        <v>4</v>
      </c>
      <c r="W5" s="59" t="s">
        <v>50</v>
      </c>
      <c r="X5" s="200" t="s">
        <v>439</v>
      </c>
      <c r="Y5" s="62">
        <v>31.5</v>
      </c>
      <c r="Z5" s="63">
        <v>17</v>
      </c>
      <c r="AA5" s="61">
        <v>10</v>
      </c>
      <c r="AB5" s="64">
        <v>78.75</v>
      </c>
      <c r="AC5" s="173">
        <v>85</v>
      </c>
    </row>
    <row r="6" spans="1:32" x14ac:dyDescent="0.25">
      <c r="A6" s="171">
        <v>5</v>
      </c>
      <c r="B6" s="59" t="s">
        <v>55</v>
      </c>
      <c r="C6" s="105" t="str">
        <f>Ranking!B289</f>
        <v>666 Le 666 1</v>
      </c>
      <c r="D6" s="106">
        <f>Ranking!C289</f>
        <v>1</v>
      </c>
      <c r="E6" s="106" t="str">
        <f>Ranking!D289</f>
        <v>XX</v>
      </c>
      <c r="F6" s="106">
        <f>Ranking!E289</f>
        <v>4</v>
      </c>
      <c r="G6" s="106">
        <f>Ranking!F289</f>
        <v>2</v>
      </c>
      <c r="H6" s="106">
        <f>Ranking!G289</f>
        <v>2.5</v>
      </c>
      <c r="I6" s="106">
        <f>Ranking!H289</f>
        <v>4</v>
      </c>
      <c r="J6" s="106">
        <f>Ranking!I289</f>
        <v>3</v>
      </c>
      <c r="K6" s="106">
        <f>Ranking!J289</f>
        <v>2.5</v>
      </c>
      <c r="L6" s="106">
        <f>Ranking!K289</f>
        <v>3</v>
      </c>
      <c r="M6" s="106">
        <f>Ranking!L289</f>
        <v>4</v>
      </c>
      <c r="N6" s="106">
        <f>Ranking!M289</f>
        <v>4</v>
      </c>
      <c r="O6" s="106" t="str">
        <f>Ranking!N289</f>
        <v/>
      </c>
      <c r="P6" s="107">
        <f>Ranking!O289</f>
        <v>30</v>
      </c>
      <c r="Q6" s="108">
        <f>Ranking!P289</f>
        <v>17</v>
      </c>
      <c r="R6" s="109">
        <f>Ranking!Q289</f>
        <v>10</v>
      </c>
      <c r="S6" s="110">
        <f t="shared" si="0"/>
        <v>75</v>
      </c>
      <c r="T6" s="172">
        <f t="shared" si="1"/>
        <v>85</v>
      </c>
      <c r="U6" s="83"/>
      <c r="V6" s="184">
        <v>5</v>
      </c>
      <c r="W6" s="106" t="s">
        <v>55</v>
      </c>
      <c r="X6" s="105" t="s">
        <v>367</v>
      </c>
      <c r="Y6" s="62">
        <v>30</v>
      </c>
      <c r="Z6" s="63">
        <v>17</v>
      </c>
      <c r="AA6" s="61">
        <v>10</v>
      </c>
      <c r="AB6" s="64">
        <v>75</v>
      </c>
      <c r="AC6" s="173">
        <v>85</v>
      </c>
      <c r="AE6" s="104"/>
    </row>
    <row r="7" spans="1:32" x14ac:dyDescent="0.25">
      <c r="A7" s="171">
        <v>6</v>
      </c>
      <c r="B7" s="59" t="s">
        <v>53</v>
      </c>
      <c r="C7" s="105" t="str">
        <f>Ranking!B304</f>
        <v>192 SK Lier 1</v>
      </c>
      <c r="D7" s="106">
        <f>Ranking!C304</f>
        <v>3</v>
      </c>
      <c r="E7" s="106" t="str">
        <f>Ranking!D304</f>
        <v>XX</v>
      </c>
      <c r="F7" s="106">
        <f>Ranking!E304</f>
        <v>1</v>
      </c>
      <c r="G7" s="106">
        <f>Ranking!F304</f>
        <v>4</v>
      </c>
      <c r="H7" s="106">
        <f>Ranking!G304</f>
        <v>3</v>
      </c>
      <c r="I7" s="106">
        <f>Ranking!H304</f>
        <v>1.5</v>
      </c>
      <c r="J7" s="106">
        <f>Ranking!I304</f>
        <v>2</v>
      </c>
      <c r="K7" s="106">
        <f>Ranking!J304</f>
        <v>2.5</v>
      </c>
      <c r="L7" s="106">
        <f>Ranking!K304</f>
        <v>2</v>
      </c>
      <c r="M7" s="106">
        <f>Ranking!L304</f>
        <v>4</v>
      </c>
      <c r="N7" s="106">
        <f>Ranking!M304</f>
        <v>2.5</v>
      </c>
      <c r="O7" s="106">
        <f>Ranking!N304</f>
        <v>3.5</v>
      </c>
      <c r="P7" s="107">
        <f>Ranking!O304</f>
        <v>29</v>
      </c>
      <c r="Q7" s="108">
        <f>Ranking!P304</f>
        <v>16</v>
      </c>
      <c r="R7" s="109">
        <f>Ranking!Q304</f>
        <v>11</v>
      </c>
      <c r="S7" s="110">
        <f t="shared" si="0"/>
        <v>65.909090909090907</v>
      </c>
      <c r="T7" s="172">
        <f t="shared" si="1"/>
        <v>72.727272727272734</v>
      </c>
      <c r="U7" s="83"/>
      <c r="V7" s="171">
        <v>6</v>
      </c>
      <c r="W7" s="106" t="s">
        <v>54</v>
      </c>
      <c r="X7" s="105" t="s">
        <v>415</v>
      </c>
      <c r="Y7" s="62">
        <v>29.5</v>
      </c>
      <c r="Z7" s="63">
        <v>17</v>
      </c>
      <c r="AA7" s="61">
        <v>10</v>
      </c>
      <c r="AB7" s="64">
        <v>73.75</v>
      </c>
      <c r="AC7" s="173">
        <v>85</v>
      </c>
      <c r="AF7" s="104"/>
    </row>
    <row r="8" spans="1:32" x14ac:dyDescent="0.25">
      <c r="A8" s="171">
        <v>7</v>
      </c>
      <c r="B8" s="59" t="s">
        <v>52</v>
      </c>
      <c r="C8" s="105" t="str">
        <f>Ranking!B319</f>
        <v>239 Boitsfort 4</v>
      </c>
      <c r="D8" s="106">
        <f>Ranking!C319</f>
        <v>1</v>
      </c>
      <c r="E8" s="106" t="str">
        <f>Ranking!D319</f>
        <v>XX</v>
      </c>
      <c r="F8" s="106">
        <f>Ranking!E319</f>
        <v>2.5</v>
      </c>
      <c r="G8" s="106">
        <f>Ranking!F319</f>
        <v>2</v>
      </c>
      <c r="H8" s="106">
        <f>Ranking!G319</f>
        <v>3</v>
      </c>
      <c r="I8" s="106">
        <f>Ranking!H319</f>
        <v>2.5</v>
      </c>
      <c r="J8" s="106">
        <f>Ranking!I319</f>
        <v>2.5</v>
      </c>
      <c r="K8" s="106">
        <f>Ranking!J319</f>
        <v>0.5</v>
      </c>
      <c r="L8" s="106">
        <f>Ranking!K319</f>
        <v>2</v>
      </c>
      <c r="M8" s="106">
        <f>Ranking!L319</f>
        <v>2</v>
      </c>
      <c r="N8" s="106">
        <f>Ranking!M319</f>
        <v>2.5</v>
      </c>
      <c r="O8" s="106">
        <f>Ranking!N319</f>
        <v>3</v>
      </c>
      <c r="P8" s="107">
        <f>Ranking!O319</f>
        <v>23.5</v>
      </c>
      <c r="Q8" s="108">
        <f>Ranking!P319</f>
        <v>15</v>
      </c>
      <c r="R8" s="109">
        <f>Ranking!Q319</f>
        <v>11</v>
      </c>
      <c r="S8" s="110">
        <f t="shared" si="0"/>
        <v>53.409090909090907</v>
      </c>
      <c r="T8" s="172">
        <f t="shared" si="1"/>
        <v>68.181818181818187</v>
      </c>
      <c r="U8" s="83"/>
      <c r="V8" s="184">
        <v>7</v>
      </c>
      <c r="W8" s="59" t="s">
        <v>57</v>
      </c>
      <c r="X8" s="60" t="s">
        <v>327</v>
      </c>
      <c r="Y8" s="62">
        <v>29</v>
      </c>
      <c r="Z8" s="63">
        <v>17</v>
      </c>
      <c r="AA8" s="61">
        <v>10</v>
      </c>
      <c r="AB8" s="64">
        <v>72.5</v>
      </c>
      <c r="AC8" s="173">
        <v>85</v>
      </c>
    </row>
    <row r="9" spans="1:32" x14ac:dyDescent="0.25">
      <c r="A9" s="171">
        <v>8</v>
      </c>
      <c r="B9" s="59" t="s">
        <v>48</v>
      </c>
      <c r="C9" s="105" t="str">
        <f>Ranking!B334</f>
        <v>436 LSV-Chesspirant 7</v>
      </c>
      <c r="D9" s="106">
        <f>Ranking!C334</f>
        <v>2</v>
      </c>
      <c r="E9" s="106" t="str">
        <f>Ranking!D334</f>
        <v>XX</v>
      </c>
      <c r="F9" s="106">
        <f>Ranking!E334</f>
        <v>2.5</v>
      </c>
      <c r="G9" s="106">
        <f>Ranking!F334</f>
        <v>4</v>
      </c>
      <c r="H9" s="106">
        <f>Ranking!G334</f>
        <v>3.5</v>
      </c>
      <c r="I9" s="106">
        <f>Ranking!H334</f>
        <v>2</v>
      </c>
      <c r="J9" s="106">
        <f>Ranking!I334</f>
        <v>2</v>
      </c>
      <c r="K9" s="106">
        <f>Ranking!J334</f>
        <v>4</v>
      </c>
      <c r="L9" s="106">
        <f>Ranking!K334</f>
        <v>3.5</v>
      </c>
      <c r="M9" s="106">
        <f>Ranking!L334</f>
        <v>2.5</v>
      </c>
      <c r="N9" s="106">
        <f>Ranking!M334</f>
        <v>2</v>
      </c>
      <c r="O9" s="106">
        <f>Ranking!N334</f>
        <v>4</v>
      </c>
      <c r="P9" s="107">
        <f>Ranking!O334</f>
        <v>32</v>
      </c>
      <c r="Q9" s="108">
        <f>Ranking!P334</f>
        <v>18</v>
      </c>
      <c r="R9" s="109">
        <f>Ranking!Q334</f>
        <v>11</v>
      </c>
      <c r="S9" s="110">
        <f t="shared" si="0"/>
        <v>72.727272727272734</v>
      </c>
      <c r="T9" s="172">
        <f t="shared" si="1"/>
        <v>81.818181818181813</v>
      </c>
      <c r="U9" s="83"/>
      <c r="V9" s="184">
        <v>8</v>
      </c>
      <c r="W9" s="106" t="s">
        <v>48</v>
      </c>
      <c r="X9" s="105" t="s">
        <v>400</v>
      </c>
      <c r="Y9" s="62">
        <v>32</v>
      </c>
      <c r="Z9" s="63">
        <v>18</v>
      </c>
      <c r="AA9" s="61">
        <v>11</v>
      </c>
      <c r="AB9" s="64">
        <v>72.727272727272734</v>
      </c>
      <c r="AC9" s="173">
        <v>81.818181818181813</v>
      </c>
    </row>
    <row r="10" spans="1:32" x14ac:dyDescent="0.25">
      <c r="A10" s="171">
        <v>9</v>
      </c>
      <c r="B10" s="59" t="s">
        <v>54</v>
      </c>
      <c r="C10" s="105" t="str">
        <f>Ranking!B349</f>
        <v>547 Ren. Binche 1</v>
      </c>
      <c r="D10" s="106">
        <f>Ranking!C349</f>
        <v>0</v>
      </c>
      <c r="E10" s="106" t="str">
        <f>Ranking!D349</f>
        <v>XX</v>
      </c>
      <c r="F10" s="106">
        <f>Ranking!E349</f>
        <v>2</v>
      </c>
      <c r="G10" s="106">
        <f>Ranking!F349</f>
        <v>3.5</v>
      </c>
      <c r="H10" s="106">
        <f>Ranking!G349</f>
        <v>3</v>
      </c>
      <c r="I10" s="106">
        <f>Ranking!H349</f>
        <v>4</v>
      </c>
      <c r="J10" s="106">
        <f>Ranking!I349</f>
        <v>3.5</v>
      </c>
      <c r="K10" s="106">
        <f>Ranking!J349</f>
        <v>3</v>
      </c>
      <c r="L10" s="106">
        <f>Ranking!K349</f>
        <v>3.5</v>
      </c>
      <c r="M10" s="106">
        <f>Ranking!L349</f>
        <v>3.5</v>
      </c>
      <c r="N10" s="106">
        <f>Ranking!M349</f>
        <v>3.5</v>
      </c>
      <c r="O10" s="106" t="str">
        <f>Ranking!N349</f>
        <v/>
      </c>
      <c r="P10" s="107">
        <f>Ranking!O349</f>
        <v>29.5</v>
      </c>
      <c r="Q10" s="108">
        <f>Ranking!P349</f>
        <v>17</v>
      </c>
      <c r="R10" s="109">
        <f>Ranking!Q349</f>
        <v>10</v>
      </c>
      <c r="S10" s="110">
        <f t="shared" si="0"/>
        <v>73.75</v>
      </c>
      <c r="T10" s="172">
        <f t="shared" si="1"/>
        <v>85</v>
      </c>
      <c r="U10" s="83"/>
      <c r="V10" s="184">
        <v>9</v>
      </c>
      <c r="W10" s="106" t="s">
        <v>51</v>
      </c>
      <c r="X10" s="105" t="s">
        <v>335</v>
      </c>
      <c r="Y10" s="107">
        <v>29</v>
      </c>
      <c r="Z10" s="108">
        <v>16</v>
      </c>
      <c r="AA10" s="109">
        <v>10</v>
      </c>
      <c r="AB10" s="110">
        <v>72.5</v>
      </c>
      <c r="AC10" s="172">
        <v>80</v>
      </c>
    </row>
    <row r="11" spans="1:32" x14ac:dyDescent="0.25">
      <c r="A11" s="171">
        <v>10</v>
      </c>
      <c r="B11" s="59" t="s">
        <v>49</v>
      </c>
      <c r="C11" s="105" t="str">
        <f>Ranking!B364</f>
        <v>436 LSV-Chesspirant 9</v>
      </c>
      <c r="D11" s="106">
        <f>Ranking!C364</f>
        <v>4</v>
      </c>
      <c r="E11" s="106" t="str">
        <f>Ranking!D364</f>
        <v>XX</v>
      </c>
      <c r="F11" s="106">
        <f>Ranking!E364</f>
        <v>4</v>
      </c>
      <c r="G11" s="106">
        <f>Ranking!F364</f>
        <v>3</v>
      </c>
      <c r="H11" s="106">
        <f>Ranking!G364</f>
        <v>1.5</v>
      </c>
      <c r="I11" s="106">
        <f>Ranking!H364</f>
        <v>3.5</v>
      </c>
      <c r="J11" s="106">
        <f>Ranking!I364</f>
        <v>3</v>
      </c>
      <c r="K11" s="106">
        <f>Ranking!J364</f>
        <v>2</v>
      </c>
      <c r="L11" s="106">
        <f>Ranking!K364</f>
        <v>3.5</v>
      </c>
      <c r="M11" s="106">
        <f>Ranking!L364</f>
        <v>2.5</v>
      </c>
      <c r="N11" s="106">
        <f>Ranking!M364</f>
        <v>3</v>
      </c>
      <c r="O11" s="106">
        <f>Ranking!N364</f>
        <v>4</v>
      </c>
      <c r="P11" s="107">
        <f>Ranking!O364</f>
        <v>34</v>
      </c>
      <c r="Q11" s="108">
        <f>Ranking!P364</f>
        <v>19</v>
      </c>
      <c r="R11" s="109">
        <f>Ranking!Q364</f>
        <v>11</v>
      </c>
      <c r="S11" s="110">
        <f t="shared" si="0"/>
        <v>77.272727272727266</v>
      </c>
      <c r="T11" s="172">
        <f t="shared" si="1"/>
        <v>86.36363636363636</v>
      </c>
      <c r="U11" s="83"/>
      <c r="V11" s="171">
        <v>10</v>
      </c>
      <c r="W11" s="106" t="s">
        <v>58</v>
      </c>
      <c r="X11" s="60" t="s">
        <v>349</v>
      </c>
      <c r="Y11" s="62">
        <v>27.5</v>
      </c>
      <c r="Z11" s="63">
        <v>16</v>
      </c>
      <c r="AA11" s="61">
        <v>10</v>
      </c>
      <c r="AB11" s="64">
        <v>68.75</v>
      </c>
      <c r="AC11" s="173">
        <v>80</v>
      </c>
    </row>
    <row r="12" spans="1:32" x14ac:dyDescent="0.25">
      <c r="A12" s="171">
        <v>11</v>
      </c>
      <c r="B12" s="59" t="s">
        <v>50</v>
      </c>
      <c r="C12" s="60" t="str">
        <f>Ranking!B379</f>
        <v>525 CELB Anderlues 3</v>
      </c>
      <c r="D12" s="59">
        <f>Ranking!C379</f>
        <v>1.5</v>
      </c>
      <c r="E12" s="59" t="str">
        <f>Ranking!D379</f>
        <v>XX</v>
      </c>
      <c r="F12" s="59">
        <f>Ranking!E379</f>
        <v>3</v>
      </c>
      <c r="G12" s="59">
        <f>Ranking!F379</f>
        <v>4</v>
      </c>
      <c r="H12" s="59">
        <f>Ranking!G379</f>
        <v>3.5</v>
      </c>
      <c r="I12" s="59">
        <f>Ranking!H379</f>
        <v>2</v>
      </c>
      <c r="J12" s="59">
        <f>Ranking!I379</f>
        <v>3</v>
      </c>
      <c r="K12" s="59">
        <f>Ranking!J379</f>
        <v>3</v>
      </c>
      <c r="L12" s="59">
        <f>Ranking!K379</f>
        <v>3.5</v>
      </c>
      <c r="M12" s="59">
        <f>Ranking!L379</f>
        <v>4</v>
      </c>
      <c r="N12" s="59">
        <f>Ranking!M379</f>
        <v>4</v>
      </c>
      <c r="O12" s="59" t="str">
        <f>Ranking!N379</f>
        <v/>
      </c>
      <c r="P12" s="62">
        <f>Ranking!O379</f>
        <v>31.5</v>
      </c>
      <c r="Q12" s="63">
        <f>Ranking!P379</f>
        <v>17</v>
      </c>
      <c r="R12" s="61">
        <f>Ranking!Q379</f>
        <v>10</v>
      </c>
      <c r="S12" s="64">
        <f t="shared" si="0"/>
        <v>78.75</v>
      </c>
      <c r="T12" s="173">
        <f t="shared" si="1"/>
        <v>85</v>
      </c>
      <c r="V12" s="184">
        <v>11</v>
      </c>
      <c r="W12" s="106" t="s">
        <v>53</v>
      </c>
      <c r="X12" s="113" t="s">
        <v>374</v>
      </c>
      <c r="Y12" s="62">
        <v>29</v>
      </c>
      <c r="Z12" s="63">
        <v>16</v>
      </c>
      <c r="AA12" s="61">
        <v>11</v>
      </c>
      <c r="AB12" s="64">
        <v>65.909090909090907</v>
      </c>
      <c r="AC12" s="173">
        <v>72.727272727272734</v>
      </c>
    </row>
    <row r="13" spans="1:32" ht="13.8" thickBot="1" x14ac:dyDescent="0.3">
      <c r="A13" s="174">
        <v>12</v>
      </c>
      <c r="B13" s="175" t="s">
        <v>110</v>
      </c>
      <c r="C13" s="176" t="str">
        <f>Ranking!B394</f>
        <v>166 TSM Mechelen 3</v>
      </c>
      <c r="D13" s="177">
        <f>Ranking!C394</f>
        <v>2</v>
      </c>
      <c r="E13" s="177" t="str">
        <f>Ranking!D394</f>
        <v>XX</v>
      </c>
      <c r="F13" s="177">
        <f>Ranking!E394</f>
        <v>2.5</v>
      </c>
      <c r="G13" s="177">
        <f>Ranking!F394</f>
        <v>2</v>
      </c>
      <c r="H13" s="177">
        <f>Ranking!G394</f>
        <v>3</v>
      </c>
      <c r="I13" s="177">
        <f>Ranking!H394</f>
        <v>3</v>
      </c>
      <c r="J13" s="177">
        <f>Ranking!I394</f>
        <v>2.5</v>
      </c>
      <c r="K13" s="177">
        <f>Ranking!J394</f>
        <v>4</v>
      </c>
      <c r="L13" s="177">
        <f>Ranking!K394</f>
        <v>2.5</v>
      </c>
      <c r="M13" s="177">
        <f>Ranking!L394</f>
        <v>3</v>
      </c>
      <c r="N13" s="177">
        <f>Ranking!M394</f>
        <v>3.5</v>
      </c>
      <c r="O13" s="177">
        <f>Ranking!N394</f>
        <v>2.5</v>
      </c>
      <c r="P13" s="178">
        <f>Ranking!O394</f>
        <v>30.5</v>
      </c>
      <c r="Q13" s="179">
        <f>Ranking!P394</f>
        <v>20</v>
      </c>
      <c r="R13" s="180">
        <f>Ranking!Q394</f>
        <v>11</v>
      </c>
      <c r="S13" s="181">
        <f t="shared" si="0"/>
        <v>69.318181818181813</v>
      </c>
      <c r="T13" s="182">
        <f>IF(R13=0,0,(Q13*100)/(R13*2))</f>
        <v>90.909090909090907</v>
      </c>
      <c r="V13" s="174">
        <v>12</v>
      </c>
      <c r="W13" s="190" t="s">
        <v>52</v>
      </c>
      <c r="X13" s="176" t="s">
        <v>388</v>
      </c>
      <c r="Y13" s="178">
        <v>23.5</v>
      </c>
      <c r="Z13" s="179">
        <v>15</v>
      </c>
      <c r="AA13" s="180">
        <v>11</v>
      </c>
      <c r="AB13" s="181">
        <v>53.409090909090907</v>
      </c>
      <c r="AC13" s="182">
        <v>68.181818181818187</v>
      </c>
    </row>
  </sheetData>
  <sortState xmlns:xlrd2="http://schemas.microsoft.com/office/spreadsheetml/2017/richdata2" ref="W2:AC13">
    <sortCondition descending="1" ref="AC2:AC13"/>
    <sortCondition descending="1" ref="AB2:AB13"/>
    <sortCondition ref="W2:W13"/>
  </sortState>
  <phoneticPr fontId="0" type="noConversion"/>
  <pageMargins left="0.74803149606299213" right="0.74803149606299213" top="0.98425196850393704" bottom="0.98425196850393704" header="0.51181102362204722" footer="0.51181102362204722"/>
  <pageSetup paperSize="9"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3"/>
  <dimension ref="A1:H14"/>
  <sheetViews>
    <sheetView workbookViewId="0">
      <pane ySplit="2" topLeftCell="A3" activePane="bottomLeft" state="frozen"/>
      <selection pane="bottomLeft"/>
    </sheetView>
  </sheetViews>
  <sheetFormatPr defaultColWidth="9.21875" defaultRowHeight="13.2" x14ac:dyDescent="0.25"/>
  <cols>
    <col min="1" max="1" width="7.5546875" bestFit="1" customWidth="1"/>
    <col min="2" max="2" width="20.77734375" bestFit="1" customWidth="1"/>
    <col min="4" max="4" width="9.77734375" bestFit="1" customWidth="1"/>
    <col min="6" max="6" width="21.5546875" bestFit="1" customWidth="1"/>
    <col min="7" max="7" width="11.44140625" bestFit="1" customWidth="1"/>
    <col min="8" max="8" width="60.44140625" bestFit="1" customWidth="1"/>
  </cols>
  <sheetData>
    <row r="1" spans="1:8" x14ac:dyDescent="0.25">
      <c r="A1" t="s">
        <v>108</v>
      </c>
      <c r="B1" t="s">
        <v>115</v>
      </c>
      <c r="C1" t="s">
        <v>116</v>
      </c>
      <c r="D1" t="s">
        <v>117</v>
      </c>
      <c r="E1" t="s">
        <v>118</v>
      </c>
      <c r="F1" t="s">
        <v>123</v>
      </c>
      <c r="G1" t="s">
        <v>119</v>
      </c>
      <c r="H1" t="s">
        <v>120</v>
      </c>
    </row>
    <row r="2" spans="1:8" x14ac:dyDescent="0.25">
      <c r="A2" t="s">
        <v>45</v>
      </c>
      <c r="B2" t="s">
        <v>114</v>
      </c>
      <c r="C2" t="s">
        <v>111</v>
      </c>
      <c r="D2" t="s">
        <v>112</v>
      </c>
      <c r="E2" t="s">
        <v>113</v>
      </c>
      <c r="F2" t="s">
        <v>124</v>
      </c>
      <c r="G2" t="s">
        <v>121</v>
      </c>
      <c r="H2" t="s">
        <v>122</v>
      </c>
    </row>
    <row r="3" spans="1:8" x14ac:dyDescent="0.25">
      <c r="E3" s="93"/>
      <c r="G3" s="94"/>
      <c r="H3" s="95"/>
    </row>
    <row r="4" spans="1:8" s="95" customFormat="1" x14ac:dyDescent="0.25"/>
    <row r="5" spans="1:8" s="95" customFormat="1" x14ac:dyDescent="0.25">
      <c r="B5" s="95" t="s">
        <v>482</v>
      </c>
    </row>
    <row r="6" spans="1:8" s="95" customFormat="1" x14ac:dyDescent="0.25"/>
    <row r="7" spans="1:8" s="95" customFormat="1" x14ac:dyDescent="0.25"/>
    <row r="8" spans="1:8" s="95" customFormat="1" x14ac:dyDescent="0.25"/>
    <row r="9" spans="1:8" s="95" customFormat="1" x14ac:dyDescent="0.25"/>
    <row r="10" spans="1:8" s="95" customFormat="1" x14ac:dyDescent="0.25"/>
    <row r="12" spans="1:8" x14ac:dyDescent="0.25">
      <c r="B12" s="95"/>
    </row>
    <row r="13" spans="1:8" x14ac:dyDescent="0.25">
      <c r="B13" s="95"/>
    </row>
    <row r="14" spans="1:8" x14ac:dyDescent="0.25">
      <c r="B14" s="95"/>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CDBE-3B78-4479-B4DE-87E29EE805FB}">
  <dimension ref="A1:E21"/>
  <sheetViews>
    <sheetView workbookViewId="0"/>
  </sheetViews>
  <sheetFormatPr defaultColWidth="9.21875" defaultRowHeight="13.2" x14ac:dyDescent="0.25"/>
  <cols>
    <col min="1" max="1" width="22" customWidth="1"/>
    <col min="2" max="2" width="24.21875" bestFit="1" customWidth="1"/>
    <col min="3" max="3" width="15.44140625" customWidth="1"/>
    <col min="4" max="4" width="16.77734375" customWidth="1"/>
  </cols>
  <sheetData>
    <row r="1" spans="1:5" x14ac:dyDescent="0.25">
      <c r="A1" s="145" t="s">
        <v>134</v>
      </c>
    </row>
    <row r="2" spans="1:5" x14ac:dyDescent="0.25">
      <c r="A2" s="145" t="s">
        <v>135</v>
      </c>
    </row>
    <row r="3" spans="1:5" x14ac:dyDescent="0.25">
      <c r="A3" s="145"/>
    </row>
    <row r="4" spans="1:5" x14ac:dyDescent="0.25">
      <c r="A4" s="145" t="s">
        <v>136</v>
      </c>
      <c r="B4" s="145" t="s">
        <v>137</v>
      </c>
      <c r="C4" s="145" t="s">
        <v>138</v>
      </c>
      <c r="D4" s="145" t="s">
        <v>139</v>
      </c>
    </row>
    <row r="5" spans="1:5" x14ac:dyDescent="0.25">
      <c r="A5" s="145" t="s">
        <v>140</v>
      </c>
      <c r="B5" s="145" t="s">
        <v>141</v>
      </c>
      <c r="C5" s="145" t="s">
        <v>142</v>
      </c>
      <c r="D5" s="145" t="s">
        <v>143</v>
      </c>
    </row>
    <row r="6" spans="1:5" x14ac:dyDescent="0.25">
      <c r="A6" s="95" t="s">
        <v>100</v>
      </c>
      <c r="B6" s="95" t="s">
        <v>296</v>
      </c>
      <c r="C6" s="146" t="s">
        <v>474</v>
      </c>
      <c r="D6" s="95" t="s">
        <v>475</v>
      </c>
      <c r="E6" t="s">
        <v>476</v>
      </c>
    </row>
    <row r="7" spans="1:5" x14ac:dyDescent="0.25">
      <c r="A7" s="95" t="s">
        <v>102</v>
      </c>
      <c r="B7" s="95" t="s">
        <v>322</v>
      </c>
      <c r="C7" s="146" t="s">
        <v>474</v>
      </c>
      <c r="D7" s="95" t="s">
        <v>475</v>
      </c>
      <c r="E7" t="s">
        <v>477</v>
      </c>
    </row>
    <row r="8" spans="1:5" x14ac:dyDescent="0.25">
      <c r="A8" s="95"/>
      <c r="B8" s="95"/>
      <c r="C8" s="95"/>
      <c r="D8" s="95"/>
    </row>
    <row r="9" spans="1:5" x14ac:dyDescent="0.25">
      <c r="A9" t="s">
        <v>144</v>
      </c>
    </row>
    <row r="10" spans="1:5" x14ac:dyDescent="0.25">
      <c r="A10" s="95" t="s">
        <v>145</v>
      </c>
    </row>
    <row r="11" spans="1:5" x14ac:dyDescent="0.25">
      <c r="A11" s="95" t="s">
        <v>146</v>
      </c>
    </row>
    <row r="13" spans="1:5" x14ac:dyDescent="0.25">
      <c r="A13" s="95" t="s">
        <v>147</v>
      </c>
    </row>
    <row r="14" spans="1:5" x14ac:dyDescent="0.25">
      <c r="A14" s="95" t="s">
        <v>148</v>
      </c>
    </row>
    <row r="16" spans="1:5" x14ac:dyDescent="0.25">
      <c r="A16" t="s">
        <v>149</v>
      </c>
    </row>
    <row r="17" spans="1:1" x14ac:dyDescent="0.25">
      <c r="A17" s="95" t="s">
        <v>150</v>
      </c>
    </row>
    <row r="18" spans="1:1" x14ac:dyDescent="0.25">
      <c r="A18" s="95" t="s">
        <v>151</v>
      </c>
    </row>
    <row r="20" spans="1:1" x14ac:dyDescent="0.25">
      <c r="A20" s="95" t="s">
        <v>152</v>
      </c>
    </row>
    <row r="21" spans="1:1" x14ac:dyDescent="0.25">
      <c r="A21" s="95" t="s">
        <v>153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043F-C629-42CB-AA4A-EE13C3337075}">
  <dimension ref="A1:F23"/>
  <sheetViews>
    <sheetView workbookViewId="0"/>
  </sheetViews>
  <sheetFormatPr defaultColWidth="10.77734375" defaultRowHeight="13.2" x14ac:dyDescent="0.25"/>
  <cols>
    <col min="1" max="1" width="4" style="152" customWidth="1"/>
    <col min="2" max="2" width="6.77734375" style="152" bestFit="1" customWidth="1"/>
    <col min="3" max="3" width="6.5546875" style="152" bestFit="1" customWidth="1"/>
    <col min="4" max="4" width="22.5546875" style="157" bestFit="1" customWidth="1"/>
    <col min="5" max="5" width="1.44140625" style="152" bestFit="1" customWidth="1"/>
    <col min="6" max="6" width="22.5546875" style="158" bestFit="1" customWidth="1"/>
    <col min="7" max="16384" width="10.77734375" style="152"/>
  </cols>
  <sheetData>
    <row r="1" spans="1:6" ht="13.8" thickBot="1" x14ac:dyDescent="0.3">
      <c r="A1" s="147" t="s">
        <v>47</v>
      </c>
      <c r="B1" s="148" t="s">
        <v>45</v>
      </c>
      <c r="C1" s="148" t="s">
        <v>154</v>
      </c>
      <c r="D1" s="149" t="s">
        <v>155</v>
      </c>
      <c r="E1" s="150"/>
      <c r="F1" s="151" t="s">
        <v>156</v>
      </c>
    </row>
    <row r="2" spans="1:6" ht="13.8" thickBot="1" x14ac:dyDescent="0.3">
      <c r="A2" s="153">
        <v>1</v>
      </c>
      <c r="B2" s="153" t="s">
        <v>100</v>
      </c>
      <c r="C2" s="153">
        <v>2</v>
      </c>
      <c r="D2" s="154" t="s">
        <v>85</v>
      </c>
      <c r="E2" s="155"/>
      <c r="F2" s="156" t="s">
        <v>84</v>
      </c>
    </row>
    <row r="3" spans="1:6" ht="13.8" thickBot="1" x14ac:dyDescent="0.3">
      <c r="A3" s="153">
        <v>2</v>
      </c>
      <c r="B3" s="153" t="s">
        <v>56</v>
      </c>
      <c r="C3" s="153">
        <v>3</v>
      </c>
      <c r="D3" s="154" t="s">
        <v>128</v>
      </c>
      <c r="E3" s="155"/>
      <c r="F3" s="156" t="s">
        <v>88</v>
      </c>
    </row>
    <row r="4" spans="1:6" ht="13.8" thickBot="1" x14ac:dyDescent="0.3">
      <c r="A4" s="153">
        <v>3</v>
      </c>
      <c r="B4" s="153" t="s">
        <v>56</v>
      </c>
      <c r="C4" s="153">
        <v>3</v>
      </c>
      <c r="D4" s="154" t="s">
        <v>356</v>
      </c>
      <c r="E4" s="155"/>
      <c r="F4" s="156" t="s">
        <v>357</v>
      </c>
    </row>
    <row r="5" spans="1:6" ht="13.8" thickBot="1" x14ac:dyDescent="0.3">
      <c r="A5" s="153">
        <v>4</v>
      </c>
      <c r="B5" s="153" t="s">
        <v>49</v>
      </c>
      <c r="C5" s="153">
        <v>3</v>
      </c>
      <c r="D5" s="154" t="s">
        <v>420</v>
      </c>
      <c r="E5" s="155"/>
      <c r="F5" s="156" t="s">
        <v>421</v>
      </c>
    </row>
    <row r="6" spans="1:6" ht="13.8" thickBot="1" x14ac:dyDescent="0.3">
      <c r="A6" s="153">
        <v>5</v>
      </c>
      <c r="B6" s="153" t="s">
        <v>99</v>
      </c>
      <c r="C6" s="153">
        <v>9</v>
      </c>
      <c r="D6" s="154" t="s">
        <v>283</v>
      </c>
      <c r="E6" s="155"/>
      <c r="F6" s="156" t="s">
        <v>286</v>
      </c>
    </row>
    <row r="7" spans="1:6" ht="13.8" thickBot="1" x14ac:dyDescent="0.3">
      <c r="A7" s="153">
        <v>6</v>
      </c>
      <c r="B7" s="153" t="s">
        <v>102</v>
      </c>
      <c r="C7" s="153">
        <v>9</v>
      </c>
      <c r="D7" s="154" t="s">
        <v>75</v>
      </c>
      <c r="E7" s="155"/>
      <c r="F7" s="156" t="s">
        <v>322</v>
      </c>
    </row>
    <row r="8" spans="1:6" ht="13.8" thickBot="1" x14ac:dyDescent="0.3">
      <c r="A8" s="153">
        <v>7</v>
      </c>
      <c r="B8" s="153" t="s">
        <v>55</v>
      </c>
      <c r="C8" s="153">
        <v>9</v>
      </c>
      <c r="D8" s="154" t="s">
        <v>373</v>
      </c>
      <c r="E8" s="155"/>
      <c r="F8" s="156" t="s">
        <v>83</v>
      </c>
    </row>
    <row r="9" spans="1:6" ht="13.8" thickBot="1" x14ac:dyDescent="0.3">
      <c r="A9" s="153">
        <v>8</v>
      </c>
      <c r="B9" s="153" t="s">
        <v>91</v>
      </c>
      <c r="C9" s="153">
        <v>11</v>
      </c>
      <c r="D9" s="154" t="s">
        <v>68</v>
      </c>
      <c r="E9" s="155"/>
      <c r="F9" s="156" t="s">
        <v>70</v>
      </c>
    </row>
    <row r="10" spans="1:6" ht="13.8" thickBot="1" x14ac:dyDescent="0.3">
      <c r="A10" s="153">
        <v>9</v>
      </c>
      <c r="B10" s="153" t="s">
        <v>92</v>
      </c>
      <c r="C10" s="153">
        <v>11</v>
      </c>
      <c r="D10" s="154" t="s">
        <v>205</v>
      </c>
      <c r="E10" s="155"/>
      <c r="F10" s="156" t="s">
        <v>215</v>
      </c>
    </row>
    <row r="11" spans="1:6" ht="13.8" thickBot="1" x14ac:dyDescent="0.3">
      <c r="A11" s="153">
        <v>10</v>
      </c>
      <c r="B11" s="153" t="s">
        <v>94</v>
      </c>
      <c r="C11" s="153">
        <v>11</v>
      </c>
      <c r="D11" s="154" t="s">
        <v>73</v>
      </c>
      <c r="E11" s="155"/>
      <c r="F11" s="156" t="s">
        <v>79</v>
      </c>
    </row>
    <row r="12" spans="1:6" ht="13.8" thickBot="1" x14ac:dyDescent="0.3">
      <c r="A12" s="153">
        <v>11</v>
      </c>
      <c r="B12" s="153" t="s">
        <v>98</v>
      </c>
      <c r="C12" s="153">
        <v>11</v>
      </c>
      <c r="D12" s="154" t="s">
        <v>269</v>
      </c>
      <c r="E12" s="155"/>
      <c r="F12" s="156" t="s">
        <v>279</v>
      </c>
    </row>
    <row r="13" spans="1:6" ht="13.8" thickBot="1" x14ac:dyDescent="0.3">
      <c r="A13" s="153">
        <v>12</v>
      </c>
      <c r="B13" s="153" t="s">
        <v>101</v>
      </c>
      <c r="C13" s="153">
        <v>11</v>
      </c>
      <c r="D13" s="154" t="s">
        <v>306</v>
      </c>
      <c r="E13" s="155"/>
      <c r="F13" s="156" t="s">
        <v>307</v>
      </c>
    </row>
    <row r="14" spans="1:6" ht="13.8" thickBot="1" x14ac:dyDescent="0.3">
      <c r="A14" s="153">
        <v>13</v>
      </c>
      <c r="B14" s="153" t="s">
        <v>102</v>
      </c>
      <c r="C14" s="153">
        <v>11</v>
      </c>
      <c r="D14" s="154" t="s">
        <v>317</v>
      </c>
      <c r="E14" s="155"/>
      <c r="F14" s="156" t="s">
        <v>318</v>
      </c>
    </row>
    <row r="15" spans="1:6" ht="13.8" thickBot="1" x14ac:dyDescent="0.3">
      <c r="A15" s="153">
        <v>14</v>
      </c>
      <c r="B15" s="153" t="s">
        <v>57</v>
      </c>
      <c r="C15" s="153">
        <v>11</v>
      </c>
      <c r="D15" s="154" t="s">
        <v>323</v>
      </c>
      <c r="E15" s="155"/>
      <c r="F15" s="156" t="s">
        <v>334</v>
      </c>
    </row>
    <row r="16" spans="1:6" ht="13.8" thickBot="1" x14ac:dyDescent="0.3">
      <c r="A16" s="153">
        <v>15</v>
      </c>
      <c r="B16" s="153" t="s">
        <v>55</v>
      </c>
      <c r="C16" s="153">
        <v>11</v>
      </c>
      <c r="D16" s="154" t="s">
        <v>368</v>
      </c>
      <c r="E16" s="155"/>
      <c r="F16" s="156" t="s">
        <v>369</v>
      </c>
    </row>
    <row r="18" spans="1:6" ht="80.55" customHeight="1" x14ac:dyDescent="0.25">
      <c r="A18" s="196" t="s">
        <v>478</v>
      </c>
      <c r="B18" s="197"/>
      <c r="C18" s="197"/>
      <c r="D18" s="197"/>
      <c r="E18" s="197"/>
      <c r="F18" s="197"/>
    </row>
    <row r="19" spans="1:6" ht="89.55" customHeight="1" x14ac:dyDescent="0.25">
      <c r="A19" s="196" t="s">
        <v>157</v>
      </c>
      <c r="B19" s="196"/>
      <c r="C19" s="196"/>
      <c r="D19" s="196"/>
      <c r="E19" s="196"/>
      <c r="F19" s="196"/>
    </row>
    <row r="20" spans="1:6" ht="121.5" customHeight="1" x14ac:dyDescent="0.25">
      <c r="A20" s="196" t="s">
        <v>158</v>
      </c>
      <c r="B20" s="197"/>
      <c r="C20" s="197"/>
      <c r="D20" s="197"/>
      <c r="E20" s="197"/>
      <c r="F20" s="197"/>
    </row>
    <row r="21" spans="1:6" ht="66.599999999999994" customHeight="1" x14ac:dyDescent="0.25">
      <c r="A21" s="196" t="s">
        <v>479</v>
      </c>
      <c r="B21" s="197"/>
      <c r="C21" s="197"/>
      <c r="D21" s="197"/>
      <c r="E21" s="197"/>
      <c r="F21" s="197"/>
    </row>
    <row r="22" spans="1:6" ht="92.1" customHeight="1" x14ac:dyDescent="0.25">
      <c r="A22" s="196" t="s">
        <v>159</v>
      </c>
      <c r="B22" s="197"/>
      <c r="C22" s="197"/>
      <c r="D22" s="197"/>
      <c r="E22" s="197"/>
      <c r="F22" s="197"/>
    </row>
    <row r="23" spans="1:6" ht="119.55" customHeight="1" x14ac:dyDescent="0.25">
      <c r="A23" s="196" t="s">
        <v>160</v>
      </c>
      <c r="B23" s="197"/>
      <c r="C23" s="197"/>
      <c r="D23" s="197"/>
      <c r="E23" s="197"/>
      <c r="F23" s="197"/>
    </row>
  </sheetData>
  <mergeCells count="6">
    <mergeCell ref="A23:F23"/>
    <mergeCell ref="A18:F18"/>
    <mergeCell ref="A19:F19"/>
    <mergeCell ref="A20:F20"/>
    <mergeCell ref="A21:F21"/>
    <mergeCell ref="A22: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5"/>
  <sheetViews>
    <sheetView showGridLines="0" workbookViewId="0"/>
  </sheetViews>
  <sheetFormatPr defaultColWidth="9.21875" defaultRowHeight="12" customHeight="1" x14ac:dyDescent="0.25"/>
  <cols>
    <col min="1" max="1" width="20.21875" style="5" bestFit="1" customWidth="1"/>
    <col min="2" max="2" width="21.44140625" style="5" bestFit="1" customWidth="1"/>
    <col min="3" max="3" width="3.44140625" style="98" customWidth="1"/>
    <col min="4" max="4" width="1.44140625" style="95" bestFit="1" customWidth="1"/>
    <col min="5" max="5" width="3.44140625" style="98" customWidth="1"/>
    <col min="6" max="6" width="1.5546875" style="5" customWidth="1"/>
    <col min="7" max="7" width="20.21875" style="5" bestFit="1" customWidth="1"/>
    <col min="8" max="8" width="19.77734375" style="5" bestFit="1" customWidth="1"/>
    <col min="9" max="9" width="3.44140625" style="98" customWidth="1"/>
    <col min="10" max="10" width="1.44140625" style="95" bestFit="1" customWidth="1"/>
    <col min="11" max="11" width="3.44140625" style="98" customWidth="1"/>
    <col min="12" max="12" width="1.5546875" style="5" customWidth="1"/>
    <col min="13" max="13" width="21.44140625" style="5" bestFit="1" customWidth="1"/>
    <col min="14" max="14" width="19.77734375" style="5" bestFit="1" customWidth="1"/>
    <col min="15" max="15" width="3.44140625" style="98" customWidth="1"/>
    <col min="16" max="16" width="1.44140625" style="95" bestFit="1" customWidth="1"/>
    <col min="17" max="17" width="3.44140625" style="98" customWidth="1"/>
    <col min="18" max="18" width="2.44140625" style="11" hidden="1" customWidth="1"/>
    <col min="19" max="19" width="1.5546875" style="5" hidden="1" customWidth="1"/>
    <col min="20" max="16384" width="9.21875" style="5"/>
  </cols>
  <sheetData>
    <row r="1" spans="1:22" ht="12" customHeight="1" x14ac:dyDescent="0.25">
      <c r="A1" s="3"/>
      <c r="B1" s="3"/>
      <c r="D1" s="4"/>
      <c r="G1" s="6" t="str">
        <f>CONCATENATE("INTERCLUBS NATIONAUX ",Data!$B$1)</f>
        <v>INTERCLUBS NATIONAUX 2021-2022</v>
      </c>
      <c r="H1" s="7"/>
      <c r="J1" s="4"/>
      <c r="M1" s="3"/>
      <c r="N1" s="3"/>
      <c r="P1" s="4"/>
    </row>
    <row r="2" spans="1:22" ht="12" customHeight="1" x14ac:dyDescent="0.25">
      <c r="A2" s="3"/>
      <c r="B2" s="3"/>
      <c r="D2" s="4"/>
      <c r="G2" s="6" t="str">
        <f>CONCATENATE("NATIONALE INTERCLUBS ",Data!$B$1)</f>
        <v>NATIONALE INTERCLUBS 2021-2022</v>
      </c>
      <c r="H2" s="7"/>
      <c r="J2" s="4"/>
      <c r="M2" s="3"/>
      <c r="N2" s="3"/>
      <c r="P2" s="4"/>
    </row>
    <row r="3" spans="1:22" ht="12" customHeight="1" x14ac:dyDescent="0.25">
      <c r="A3" s="3"/>
      <c r="B3" s="3"/>
      <c r="D3" s="4"/>
      <c r="G3" s="6"/>
      <c r="H3" s="7"/>
      <c r="J3" s="4"/>
      <c r="M3" s="3"/>
      <c r="N3" s="3"/>
      <c r="P3" s="4"/>
    </row>
    <row r="4" spans="1:22" ht="12" customHeight="1" x14ac:dyDescent="0.25">
      <c r="A4" s="3"/>
      <c r="B4" s="3"/>
      <c r="D4" s="4"/>
      <c r="G4" s="6"/>
      <c r="H4" s="7"/>
      <c r="J4" s="4"/>
      <c r="M4" s="3"/>
      <c r="N4" s="3"/>
      <c r="P4" s="4"/>
    </row>
    <row r="5" spans="1:22" ht="12" customHeight="1" x14ac:dyDescent="0.25">
      <c r="A5" s="3"/>
      <c r="B5" s="3"/>
      <c r="D5" s="4"/>
      <c r="G5" s="9" t="s">
        <v>28</v>
      </c>
      <c r="H5" s="2" t="str">
        <f>VLOOKUP(G5,Data,2,FALSE)</f>
        <v>24/10/2021</v>
      </c>
      <c r="J5" s="4"/>
      <c r="M5" s="3"/>
      <c r="N5" s="3"/>
      <c r="P5" s="4"/>
    </row>
    <row r="6" spans="1:22" ht="12" customHeight="1" x14ac:dyDescent="0.25">
      <c r="A6" s="3"/>
      <c r="B6" s="3"/>
      <c r="D6" s="4"/>
      <c r="G6" s="3"/>
      <c r="H6" s="3"/>
      <c r="J6" s="4"/>
      <c r="M6" s="3"/>
      <c r="N6" s="3"/>
      <c r="P6" s="4"/>
    </row>
    <row r="7" spans="1:22" ht="12" customHeight="1" x14ac:dyDescent="0.25">
      <c r="A7" s="10" t="s">
        <v>0</v>
      </c>
      <c r="B7" s="11"/>
      <c r="D7" s="4"/>
      <c r="G7" s="10" t="s">
        <v>1</v>
      </c>
      <c r="H7" s="11"/>
      <c r="J7" s="4"/>
      <c r="M7" s="10" t="s">
        <v>2</v>
      </c>
      <c r="N7" s="11"/>
      <c r="P7" s="4"/>
    </row>
    <row r="8" spans="1:22" ht="12" customHeight="1" x14ac:dyDescent="0.25">
      <c r="A8" s="11" t="str">
        <f>VLOOKUP($R$8,Division1,2,FALSE)</f>
        <v>514 Montigny-Fontaine 1</v>
      </c>
      <c r="B8" s="11" t="str">
        <f>VLOOKUP($S$8,Division1,2,FALSE)</f>
        <v>627 SF Wirtzfeld 1</v>
      </c>
      <c r="C8" s="98">
        <v>3</v>
      </c>
      <c r="D8" s="4" t="s">
        <v>74</v>
      </c>
      <c r="E8" s="98">
        <v>5</v>
      </c>
      <c r="G8" s="11" t="str">
        <f>VLOOKUP($R$8,Division2a,2,FALSE)</f>
        <v>124 Deurne 1</v>
      </c>
      <c r="H8" s="11" t="str">
        <f>VLOOKUP($S$8,Division2a,2,FALSE)</f>
        <v>143 Boey Temse 1</v>
      </c>
      <c r="I8" s="98">
        <v>5</v>
      </c>
      <c r="J8" s="4" t="s">
        <v>74</v>
      </c>
      <c r="K8" s="98">
        <v>3</v>
      </c>
      <c r="M8" s="11" t="str">
        <f>VLOOKUP($R$8,Division2b,2,FALSE)</f>
        <v>627 SF Wirtzfeld 2 - FF</v>
      </c>
      <c r="N8" s="11" t="str">
        <f>VLOOKUP($S$8,Division2b,2,FALSE)</f>
        <v>501 CREC Charlerloi 1</v>
      </c>
      <c r="P8" s="4" t="s">
        <v>74</v>
      </c>
      <c r="R8" s="12">
        <v>12</v>
      </c>
      <c r="S8" s="11">
        <v>7</v>
      </c>
      <c r="U8" s="12"/>
      <c r="V8" s="11"/>
    </row>
    <row r="9" spans="1:22" ht="12" customHeight="1" x14ac:dyDescent="0.25">
      <c r="A9" s="11" t="str">
        <f>VLOOKUP($R$9,Division1,2,FALSE)</f>
        <v>109 Borgerhout 1</v>
      </c>
      <c r="B9" s="11" t="str">
        <f>VLOOKUP($S$9,Division1,2,FALSE)</f>
        <v>601 CRELEL Liège 1</v>
      </c>
      <c r="C9" s="98">
        <v>2</v>
      </c>
      <c r="D9" s="4" t="s">
        <v>74</v>
      </c>
      <c r="E9" s="98">
        <v>6</v>
      </c>
      <c r="G9" s="11" t="str">
        <f>VLOOKUP($R$9,Division2a,2,FALSE)</f>
        <v>209 The Belgian CC 1</v>
      </c>
      <c r="H9" s="11" t="str">
        <f>VLOOKUP($S$9,Division2a,2,FALSE)</f>
        <v>114 Mechelen 1</v>
      </c>
      <c r="I9" s="98">
        <v>4</v>
      </c>
      <c r="J9" s="4" t="s">
        <v>74</v>
      </c>
      <c r="K9" s="98">
        <v>4</v>
      </c>
      <c r="M9" s="11" t="str">
        <f>VLOOKUP($R$9,Division2b,2,FALSE)</f>
        <v>952 Wavre 1</v>
      </c>
      <c r="N9" s="11" t="str">
        <f>VLOOKUP($S$9,Division2b,2,FALSE)</f>
        <v>601 CRELEL Liège 2</v>
      </c>
      <c r="O9" s="98">
        <v>3.5</v>
      </c>
      <c r="P9" s="4" t="s">
        <v>74</v>
      </c>
      <c r="Q9" s="98">
        <v>4.5</v>
      </c>
      <c r="R9" s="12">
        <v>8</v>
      </c>
      <c r="S9" s="11">
        <v>6</v>
      </c>
      <c r="U9" s="12"/>
      <c r="V9" s="11"/>
    </row>
    <row r="10" spans="1:22" ht="12" customHeight="1" x14ac:dyDescent="0.25">
      <c r="A10" s="11" t="str">
        <f>VLOOKUP($R$10,Division1,2,FALSE)</f>
        <v>401 KGSRL 1</v>
      </c>
      <c r="B10" s="11" t="str">
        <f>VLOOKUP($S$10,Division1,2,FALSE)</f>
        <v>174 Brasschaat 1</v>
      </c>
      <c r="C10" s="98">
        <v>6</v>
      </c>
      <c r="D10" s="4" t="s">
        <v>74</v>
      </c>
      <c r="E10" s="98">
        <v>2</v>
      </c>
      <c r="G10" s="11" t="str">
        <f>VLOOKUP($R$10,Division2a,2,FALSE)</f>
        <v>261 Opwijk 1</v>
      </c>
      <c r="H10" s="11" t="str">
        <f>VLOOKUP($S$10,Division2a,2,FALSE)</f>
        <v>402 Jean Jaures Gent 1</v>
      </c>
      <c r="I10" s="98">
        <v>4.5</v>
      </c>
      <c r="J10" s="4" t="s">
        <v>74</v>
      </c>
      <c r="K10" s="98">
        <v>3.5</v>
      </c>
      <c r="M10" s="11" t="str">
        <f>VLOOKUP($R$10,Division2b,2,FALSE)</f>
        <v>201 CREB Bruxelles 1</v>
      </c>
      <c r="N10" s="11" t="str">
        <f>VLOOKUP($S$10,Division2b,2,FALSE)</f>
        <v>176 Westerlo 1</v>
      </c>
      <c r="O10" s="98">
        <v>2.5</v>
      </c>
      <c r="P10" s="4" t="s">
        <v>74</v>
      </c>
      <c r="Q10" s="98">
        <v>5.5</v>
      </c>
      <c r="R10" s="12">
        <v>9</v>
      </c>
      <c r="S10" s="11">
        <v>5</v>
      </c>
      <c r="U10" s="12"/>
      <c r="V10" s="11"/>
    </row>
    <row r="11" spans="1:22" ht="12" customHeight="1" x14ac:dyDescent="0.25">
      <c r="A11" s="11" t="str">
        <f>VLOOKUP($R$11,Division1,2,FALSE)</f>
        <v>471 Wachtebeke 1</v>
      </c>
      <c r="B11" s="11" t="str">
        <f>VLOOKUP($S$11,Division1,2,FALSE)</f>
        <v>301 KOSK Oostende 1</v>
      </c>
      <c r="C11" s="98">
        <v>7.5</v>
      </c>
      <c r="D11" s="4" t="s">
        <v>74</v>
      </c>
      <c r="E11" s="98">
        <v>0.5</v>
      </c>
      <c r="G11" s="11" t="str">
        <f>VLOOKUP($R$11,Division2a,2,FALSE)</f>
        <v>471 Wachtebeke 2</v>
      </c>
      <c r="H11" s="11" t="str">
        <f>VLOOKUP($S$11,Division2a,2,FALSE)</f>
        <v>432 Wetteren 1</v>
      </c>
      <c r="I11" s="98">
        <v>3</v>
      </c>
      <c r="J11" s="4" t="s">
        <v>74</v>
      </c>
      <c r="K11" s="98">
        <v>5</v>
      </c>
      <c r="M11" s="11" t="str">
        <f>VLOOKUP($R$11,Division2b,2,FALSE)</f>
        <v>231 DT Leuven 1</v>
      </c>
      <c r="N11" s="11" t="str">
        <f>VLOOKUP($S$11,Division2b,2,FALSE)</f>
        <v>230 Leuven Centraal 1</v>
      </c>
      <c r="O11" s="98">
        <v>5</v>
      </c>
      <c r="P11" s="4" t="s">
        <v>74</v>
      </c>
      <c r="Q11" s="98">
        <v>3</v>
      </c>
      <c r="R11" s="12">
        <v>10</v>
      </c>
      <c r="S11" s="11">
        <v>4</v>
      </c>
      <c r="U11" s="12"/>
      <c r="V11" s="11"/>
    </row>
    <row r="12" spans="1:22" ht="12" customHeight="1" x14ac:dyDescent="0.25">
      <c r="A12" s="11" t="str">
        <f>VLOOKUP($R$12,Division1,2,FALSE)</f>
        <v>604 KSK47-Eynatten 1</v>
      </c>
      <c r="B12" s="11" t="str">
        <f>VLOOKUP($S$12,Division1,2,FALSE)</f>
        <v>621 TAL 1</v>
      </c>
      <c r="C12" s="98">
        <v>5</v>
      </c>
      <c r="D12" s="4" t="s">
        <v>74</v>
      </c>
      <c r="E12" s="98">
        <v>3</v>
      </c>
      <c r="G12" s="11" t="str">
        <f>VLOOKUP($R$12,Division2a,2,FALSE)</f>
        <v>462 Zottegem 1</v>
      </c>
      <c r="H12" s="11" t="str">
        <f>VLOOKUP($S$12,Division2a,2,FALSE)</f>
        <v>309 KRST Roeselare 1</v>
      </c>
      <c r="I12" s="98">
        <v>6.5</v>
      </c>
      <c r="J12" s="4" t="s">
        <v>74</v>
      </c>
      <c r="K12" s="98">
        <v>1.5</v>
      </c>
      <c r="M12" s="11" t="str">
        <f>VLOOKUP($R$12,Division2b,2,FALSE)</f>
        <v>226 Europchess 1</v>
      </c>
      <c r="N12" s="11" t="str">
        <f>VLOOKUP($S$12,Division2b,2,FALSE)</f>
        <v>239 Boitsfort 1</v>
      </c>
      <c r="O12" s="98">
        <v>4</v>
      </c>
      <c r="P12" s="4" t="s">
        <v>74</v>
      </c>
      <c r="Q12" s="98">
        <v>4</v>
      </c>
      <c r="R12" s="12">
        <v>11</v>
      </c>
      <c r="S12" s="11">
        <v>3</v>
      </c>
      <c r="U12" s="12"/>
      <c r="V12" s="11"/>
    </row>
    <row r="13" spans="1:22" ht="12" customHeight="1" x14ac:dyDescent="0.25">
      <c r="A13" s="11" t="str">
        <f>VLOOKUP($R$13,Division1,2,FALSE)</f>
        <v>303 KBSK Brugge 1</v>
      </c>
      <c r="B13" s="11" t="str">
        <f>VLOOKUP($S$13,Division1,2,FALSE)</f>
        <v>607 KSK Rochade 1</v>
      </c>
      <c r="C13" s="98">
        <v>4</v>
      </c>
      <c r="D13" s="4" t="s">
        <v>74</v>
      </c>
      <c r="E13" s="98">
        <v>4</v>
      </c>
      <c r="G13" s="11" t="str">
        <f>VLOOKUP($R$13,Division2a,2,FALSE)</f>
        <v>303 KBSK Brugge 2</v>
      </c>
      <c r="H13" s="11" t="str">
        <f>VLOOKUP($S$13,Division2a,2,FALSE)</f>
        <v>166 TSM Mechelen 1</v>
      </c>
      <c r="I13" s="98">
        <v>4</v>
      </c>
      <c r="J13" s="4" t="s">
        <v>74</v>
      </c>
      <c r="K13" s="98">
        <v>4</v>
      </c>
      <c r="M13" s="11" t="str">
        <f>VLOOKUP($R$13,Division2b,2,FALSE)</f>
        <v>901 Namur Echecs 1</v>
      </c>
      <c r="N13" s="11" t="str">
        <f>VLOOKUP($S$13,Division2b,2,FALSE)</f>
        <v>607 KSK Rochade 2</v>
      </c>
      <c r="O13" s="98">
        <v>5</v>
      </c>
      <c r="P13" s="4" t="s">
        <v>74</v>
      </c>
      <c r="Q13" s="98">
        <v>3</v>
      </c>
      <c r="R13" s="12">
        <v>1</v>
      </c>
      <c r="S13" s="11">
        <v>2</v>
      </c>
      <c r="U13" s="12"/>
      <c r="V13" s="11"/>
    </row>
    <row r="14" spans="1:22" ht="12" customHeight="1" x14ac:dyDescent="0.25">
      <c r="A14" s="11"/>
      <c r="B14" s="11"/>
      <c r="D14" s="4"/>
      <c r="G14" s="3"/>
      <c r="H14" s="3"/>
      <c r="J14" s="4"/>
      <c r="M14" s="3"/>
      <c r="N14" s="3"/>
      <c r="P14" s="4"/>
    </row>
    <row r="15" spans="1:22" ht="12" customHeight="1" x14ac:dyDescent="0.25">
      <c r="A15" s="10" t="s">
        <v>3</v>
      </c>
      <c r="B15" s="11"/>
      <c r="D15" s="4"/>
      <c r="G15" s="10" t="s">
        <v>4</v>
      </c>
      <c r="H15" s="11"/>
      <c r="J15" s="4"/>
      <c r="M15" s="10" t="s">
        <v>5</v>
      </c>
      <c r="N15" s="11"/>
      <c r="P15" s="4"/>
    </row>
    <row r="16" spans="1:22" ht="12" customHeight="1" x14ac:dyDescent="0.25">
      <c r="A16" s="11" t="str">
        <f>VLOOKUP($R$8,Division3a,2,FALSE)</f>
        <v>303 KBSK Brugge 3</v>
      </c>
      <c r="B16" s="11" t="str">
        <f>VLOOKUP($S$8,Division3a,2,FALSE)</f>
        <v>401 KGSRL 3</v>
      </c>
      <c r="C16" s="98">
        <v>2.5</v>
      </c>
      <c r="D16" s="4" t="s">
        <v>74</v>
      </c>
      <c r="E16" s="98">
        <v>3.5</v>
      </c>
      <c r="G16" s="11" t="str">
        <f>VLOOKUP($R$8,Division3b,2,FALSE)</f>
        <v>244 Brussels 2</v>
      </c>
      <c r="H16" s="11" t="str">
        <f>VLOOKUP($S$8,Division3b,2,FALSE)</f>
        <v>501 CREC Charlerloi 2</v>
      </c>
      <c r="I16" s="98">
        <v>3.5</v>
      </c>
      <c r="J16" s="4" t="s">
        <v>74</v>
      </c>
      <c r="K16" s="98">
        <v>2.5</v>
      </c>
      <c r="M16" s="11" t="str">
        <f>VLOOKUP($R$8,Division3c,2,FALSE)</f>
        <v>901 Namur Echecs 2</v>
      </c>
      <c r="N16" s="11" t="str">
        <f>VLOOKUP($S$8,Division3c,2,FALSE)</f>
        <v>621 TAL 2</v>
      </c>
      <c r="O16" s="98">
        <v>3</v>
      </c>
      <c r="P16" s="4" t="s">
        <v>74</v>
      </c>
      <c r="Q16" s="98">
        <v>3</v>
      </c>
    </row>
    <row r="17" spans="1:17" ht="12" customHeight="1" x14ac:dyDescent="0.25">
      <c r="A17" s="11" t="str">
        <f>VLOOKUP($R$9,Division3a,2,FALSE)</f>
        <v>472 De Mercatel 1</v>
      </c>
      <c r="B17" s="11" t="str">
        <f>VLOOKUP($S$9,Division3a,2,FALSE)</f>
        <v>401 KGSRL 2</v>
      </c>
      <c r="C17" s="98">
        <v>0.5</v>
      </c>
      <c r="D17" s="4" t="s">
        <v>74</v>
      </c>
      <c r="E17" s="98">
        <v>5.5</v>
      </c>
      <c r="G17" s="11" t="str">
        <f>VLOOKUP($R$9,Division3b,2,FALSE)</f>
        <v>209 The Belgian CC 2</v>
      </c>
      <c r="H17" s="11" t="str">
        <f>VLOOKUP($S$9,Division3b,2,FALSE)</f>
        <v>541 Leuze-en-Hainaut 1</v>
      </c>
      <c r="I17" s="98">
        <v>2.5</v>
      </c>
      <c r="J17" s="4" t="s">
        <v>74</v>
      </c>
      <c r="K17" s="98">
        <v>3.5</v>
      </c>
      <c r="M17" s="11" t="str">
        <f>VLOOKUP($R$9,Division3c,2,FALSE)</f>
        <v>703 Eisden/MSK-Dilsen 1</v>
      </c>
      <c r="N17" s="11" t="str">
        <f>VLOOKUP($S$9,Division3c,2,FALSE)</f>
        <v>708 NLS Lommel 1</v>
      </c>
      <c r="O17" s="98">
        <v>3</v>
      </c>
      <c r="P17" s="4" t="s">
        <v>74</v>
      </c>
      <c r="Q17" s="98">
        <v>3</v>
      </c>
    </row>
    <row r="18" spans="1:17" ht="12" customHeight="1" x14ac:dyDescent="0.25">
      <c r="A18" s="11" t="str">
        <f>VLOOKUP($R$10,Division3a,2,FALSE)</f>
        <v>430 Landegem 1</v>
      </c>
      <c r="B18" s="11" t="str">
        <f>VLOOKUP($S$10,Division3a,2,FALSE)</f>
        <v>313 KWSLE Waregem 1</v>
      </c>
      <c r="C18" s="98">
        <v>2</v>
      </c>
      <c r="D18" s="4" t="s">
        <v>74</v>
      </c>
      <c r="E18" s="98">
        <v>4</v>
      </c>
      <c r="G18" s="11" t="str">
        <f>VLOOKUP($R$10,Division3b,2,FALSE)</f>
        <v>239 Boitsfort 2</v>
      </c>
      <c r="H18" s="11" t="str">
        <f>VLOOKUP($S$10,Division3b,2,FALSE)</f>
        <v>228 Dworp 1</v>
      </c>
      <c r="I18" s="98">
        <v>1</v>
      </c>
      <c r="J18" s="4" t="s">
        <v>74</v>
      </c>
      <c r="K18" s="98">
        <v>5</v>
      </c>
      <c r="M18" s="11" t="str">
        <f>VLOOKUP($R$10,Division3c,2,FALSE)</f>
        <v>618 Echiquier Mosan 1</v>
      </c>
      <c r="N18" s="11" t="str">
        <f>VLOOKUP($S$10,Division3c,2,FALSE)</f>
        <v>174 Brasschaat 2</v>
      </c>
      <c r="O18" s="98">
        <v>3</v>
      </c>
      <c r="P18" s="4" t="s">
        <v>74</v>
      </c>
      <c r="Q18" s="98">
        <v>3</v>
      </c>
    </row>
    <row r="19" spans="1:17" ht="12" customHeight="1" x14ac:dyDescent="0.25">
      <c r="A19" s="11" t="str">
        <f>VLOOKUP($R$11,Division3a,2,FALSE)</f>
        <v>425 Dendermonde 1</v>
      </c>
      <c r="B19" s="11" t="str">
        <f>VLOOKUP($S$11,Division3a,2,FALSE)</f>
        <v>432 Wetteren 2</v>
      </c>
      <c r="C19" s="98">
        <v>3.5</v>
      </c>
      <c r="D19" s="4" t="s">
        <v>74</v>
      </c>
      <c r="E19" s="98">
        <v>2.5</v>
      </c>
      <c r="G19" s="11" t="str">
        <f>VLOOKUP($R$11,Division3b,2,FALSE)</f>
        <v>548 Caissa Europe 1</v>
      </c>
      <c r="H19" s="11" t="str">
        <f>VLOOKUP($S$11,Division3b,2,FALSE)</f>
        <v>230 Leuven Centraal 2</v>
      </c>
      <c r="I19" s="98">
        <v>3</v>
      </c>
      <c r="J19" s="4" t="s">
        <v>74</v>
      </c>
      <c r="K19" s="98">
        <v>3</v>
      </c>
      <c r="M19" s="11" t="str">
        <f>VLOOKUP($R$11,Division3c,2,FALSE)</f>
        <v>135 Geel 1</v>
      </c>
      <c r="N19" s="11" t="str">
        <f>VLOOKUP($S$11,Division3c,2,FALSE)</f>
        <v>230 Leuven Centraal 3</v>
      </c>
      <c r="O19" s="98">
        <v>5</v>
      </c>
      <c r="P19" s="4" t="s">
        <v>74</v>
      </c>
      <c r="Q19" s="98">
        <v>1</v>
      </c>
    </row>
    <row r="20" spans="1:17" ht="12" customHeight="1" x14ac:dyDescent="0.25">
      <c r="A20" s="11" t="str">
        <f>VLOOKUP($R$12,Division3a,2,FALSE)</f>
        <v>301 KOSK Oostende 2</v>
      </c>
      <c r="B20" s="11" t="str">
        <f>VLOOKUP($S$12,Division3a,2,FALSE)</f>
        <v>436 LSV-Chesspirant 1</v>
      </c>
      <c r="C20" s="98">
        <v>0</v>
      </c>
      <c r="D20" s="4" t="s">
        <v>74</v>
      </c>
      <c r="E20" s="98">
        <v>6</v>
      </c>
      <c r="G20" s="11" t="str">
        <f>VLOOKUP($R$12,Division3b,2,FALSE)</f>
        <v>401 KGSRL 4</v>
      </c>
      <c r="H20" s="11" t="str">
        <f>VLOOKUP($S$12,Division3b,2,FALSE)</f>
        <v>909 Philippeville 1</v>
      </c>
      <c r="I20" s="98">
        <v>4</v>
      </c>
      <c r="J20" s="4" t="s">
        <v>74</v>
      </c>
      <c r="K20" s="98">
        <v>2</v>
      </c>
      <c r="M20" s="11" t="str">
        <f>VLOOKUP($R$12,Division3c,2,FALSE)</f>
        <v>226 Europchess 2</v>
      </c>
      <c r="N20" s="11" t="str">
        <f>VLOOKUP($S$12,Division3c,2,FALSE)</f>
        <v>727 Midden-Limburg 1</v>
      </c>
      <c r="O20" s="98">
        <v>3</v>
      </c>
      <c r="P20" s="4" t="s">
        <v>74</v>
      </c>
      <c r="Q20" s="98">
        <v>3</v>
      </c>
    </row>
    <row r="21" spans="1:17" ht="12" customHeight="1" x14ac:dyDescent="0.25">
      <c r="A21" s="11" t="str">
        <f>VLOOKUP($R$13,Division3a,2,FALSE)</f>
        <v>302 KISK Ieper 1</v>
      </c>
      <c r="B21" s="11" t="str">
        <f>VLOOKUP($S$13,Division3a,2,FALSE)</f>
        <v>465 SK Artevelde 1</v>
      </c>
      <c r="C21" s="98">
        <v>4.5</v>
      </c>
      <c r="D21" s="4" t="s">
        <v>74</v>
      </c>
      <c r="E21" s="98">
        <v>1.5</v>
      </c>
      <c r="G21" s="11" t="str">
        <f>VLOOKUP($R$13,Division3b,2,FALSE)</f>
        <v>244 Brussels 1</v>
      </c>
      <c r="H21" s="11" t="str">
        <f>VLOOKUP($S$13,Division3b,2,FALSE)</f>
        <v>278 Pantin 1</v>
      </c>
      <c r="I21" s="98">
        <v>2.5</v>
      </c>
      <c r="J21" s="4" t="s">
        <v>74</v>
      </c>
      <c r="K21" s="98">
        <v>3.5</v>
      </c>
      <c r="M21" s="11" t="str">
        <f>VLOOKUP($R$13,Division3c,2,FALSE)</f>
        <v>607 KSK Rochade 3</v>
      </c>
      <c r="N21" s="11" t="str">
        <f>VLOOKUP($S$13,Division3c,2,FALSE)</f>
        <v>810 Marche en Famenne 1</v>
      </c>
      <c r="O21" s="98">
        <v>3</v>
      </c>
      <c r="P21" s="4" t="s">
        <v>74</v>
      </c>
      <c r="Q21" s="98">
        <v>3</v>
      </c>
    </row>
    <row r="22" spans="1:17" ht="12" customHeight="1" x14ac:dyDescent="0.25">
      <c r="A22" s="11"/>
      <c r="B22" s="11"/>
      <c r="D22" s="4"/>
      <c r="G22" s="3"/>
      <c r="H22" s="3"/>
      <c r="J22" s="4"/>
      <c r="M22" s="3"/>
      <c r="N22" s="3"/>
      <c r="P22" s="4"/>
    </row>
    <row r="23" spans="1:17" ht="12" customHeight="1" x14ac:dyDescent="0.25">
      <c r="A23" s="10" t="s">
        <v>6</v>
      </c>
      <c r="B23" s="11"/>
      <c r="D23" s="4"/>
      <c r="G23" s="10" t="s">
        <v>7</v>
      </c>
      <c r="H23" s="11"/>
      <c r="J23" s="4"/>
      <c r="M23" s="10" t="s">
        <v>8</v>
      </c>
      <c r="P23" s="4"/>
    </row>
    <row r="24" spans="1:17" ht="12" customHeight="1" x14ac:dyDescent="0.25">
      <c r="A24" s="11" t="str">
        <f>VLOOKUP($R$8,Division3d,2,FALSE)</f>
        <v>132 SK Oude-God 1</v>
      </c>
      <c r="B24" s="11" t="str">
        <f>VLOOKUP($S$8,Division3d,2,FALSE)</f>
        <v>143 Boey Temse 2</v>
      </c>
      <c r="C24" s="98">
        <v>3</v>
      </c>
      <c r="D24" s="4" t="s">
        <v>74</v>
      </c>
      <c r="E24" s="98">
        <v>3</v>
      </c>
      <c r="G24" s="11" t="str">
        <f>VLOOKUP($R$8,Division4a,2,FALSE)</f>
        <v>514 Montigny-Fontaine 2</v>
      </c>
      <c r="H24" s="11" t="str">
        <f>VLOOKUP($S$8,Division4a,2,FALSE)</f>
        <v>902 CE Sambrevillois 1</v>
      </c>
      <c r="I24" s="98">
        <v>0.5</v>
      </c>
      <c r="J24" s="4" t="s">
        <v>74</v>
      </c>
      <c r="K24" s="98">
        <v>3.5</v>
      </c>
      <c r="M24" s="11" t="str">
        <f>VLOOKUP($R$8,Division4b,2,FALSE)</f>
        <v>124 Deurne 2</v>
      </c>
      <c r="N24" s="11" t="str">
        <f>VLOOKUP($S$8,Division4b,2,FALSE)</f>
        <v>240 SCRR 1</v>
      </c>
      <c r="O24" s="98">
        <v>2.5</v>
      </c>
      <c r="P24" s="4" t="s">
        <v>74</v>
      </c>
      <c r="Q24" s="98">
        <v>1.5</v>
      </c>
    </row>
    <row r="25" spans="1:17" ht="12" customHeight="1" x14ac:dyDescent="0.25">
      <c r="A25" s="11" t="str">
        <f>VLOOKUP($R$9,Division3d,2,FALSE)</f>
        <v>109 Borgerhout 2</v>
      </c>
      <c r="B25" s="11" t="str">
        <f>VLOOKUP($S$9,Division3d,2,FALSE)</f>
        <v>114 Mechelen 2</v>
      </c>
      <c r="C25" s="98">
        <v>4</v>
      </c>
      <c r="D25" s="4" t="s">
        <v>74</v>
      </c>
      <c r="E25" s="98">
        <v>2</v>
      </c>
      <c r="G25" s="11" t="str">
        <f>VLOOKUP($R$9,Division4a,2,FALSE)</f>
        <v>952 Wavre 2</v>
      </c>
      <c r="H25" s="11" t="str">
        <f>VLOOKUP($S$9,Division4a,2,FALSE)</f>
        <v>601 CRELEL Liège 3</v>
      </c>
      <c r="I25" s="98">
        <v>1.5</v>
      </c>
      <c r="J25" s="4" t="s">
        <v>74</v>
      </c>
      <c r="K25" s="98">
        <v>2.5</v>
      </c>
      <c r="M25" s="11" t="str">
        <f>VLOOKUP($R$9,Division4b,2,FALSE)</f>
        <v>109 Borgerhout 3</v>
      </c>
      <c r="N25" s="11" t="str">
        <f>VLOOKUP($S$9,Division4b,2,FALSE)</f>
        <v>114 Mechelen 3</v>
      </c>
      <c r="O25" s="98">
        <v>1</v>
      </c>
      <c r="P25" s="4" t="s">
        <v>74</v>
      </c>
      <c r="Q25" s="98">
        <v>3</v>
      </c>
    </row>
    <row r="26" spans="1:17" ht="12" customHeight="1" x14ac:dyDescent="0.25">
      <c r="A26" s="11" t="str">
        <f>VLOOKUP($R$10,Division3d,2,FALSE)</f>
        <v>260 Kapelle o/d Bos 1</v>
      </c>
      <c r="B26" s="11" t="str">
        <f>VLOOKUP($S$10,Division3d,2,FALSE)</f>
        <v>174 Brasschaat 3</v>
      </c>
      <c r="C26" s="98">
        <v>2</v>
      </c>
      <c r="D26" s="4" t="s">
        <v>74</v>
      </c>
      <c r="E26" s="98">
        <v>4</v>
      </c>
      <c r="G26" s="11" t="str">
        <f>VLOOKUP($R$10,Division4a,2,FALSE)</f>
        <v>525 CELB Anderlues 1</v>
      </c>
      <c r="H26" s="11" t="str">
        <f>VLOOKUP($S$10,Division4a,2,FALSE)</f>
        <v>228 Dworp 2</v>
      </c>
      <c r="I26" s="98">
        <v>2</v>
      </c>
      <c r="J26" s="4" t="s">
        <v>74</v>
      </c>
      <c r="K26" s="98">
        <v>2</v>
      </c>
      <c r="M26" s="11" t="str">
        <f>VLOOKUP($R$10,Division4b,2,FALSE)</f>
        <v>201 CREB Bruxelles 2</v>
      </c>
      <c r="N26" s="11" t="str">
        <f>VLOOKUP($S$10,Division4b,2,FALSE)</f>
        <v>174 Brasschaat 4</v>
      </c>
      <c r="O26" s="98">
        <v>2</v>
      </c>
      <c r="P26" s="4" t="s">
        <v>74</v>
      </c>
      <c r="Q26" s="98">
        <v>2</v>
      </c>
    </row>
    <row r="27" spans="1:17" ht="12" customHeight="1" x14ac:dyDescent="0.25">
      <c r="A27" s="11" t="str">
        <f>VLOOKUP($R$11,Division3d,2,FALSE)</f>
        <v>401 KGSRL 6</v>
      </c>
      <c r="B27" s="11" t="str">
        <f>VLOOKUP($S$11,Division3d,2,FALSE)</f>
        <v>410 St.-Niklaas 1</v>
      </c>
      <c r="C27" s="98">
        <v>4</v>
      </c>
      <c r="D27" s="4" t="s">
        <v>74</v>
      </c>
      <c r="E27" s="98">
        <v>2</v>
      </c>
      <c r="G27" s="11" t="str">
        <f>VLOOKUP($R$11,Division4a,2,FALSE)</f>
        <v>961 Braine Echecs 1</v>
      </c>
      <c r="H27" s="11" t="str">
        <f>VLOOKUP($S$11,Division4a,2,FALSE)</f>
        <v>548 Caissa Europe 2</v>
      </c>
      <c r="I27" s="98">
        <v>2.5</v>
      </c>
      <c r="J27" s="4" t="s">
        <v>74</v>
      </c>
      <c r="K27" s="98">
        <v>1.5</v>
      </c>
      <c r="M27" s="11" t="str">
        <f>VLOOKUP($R$11,Division4b,2,FALSE)</f>
        <v>130 Moretus Hoboken 1</v>
      </c>
      <c r="N27" s="11" t="str">
        <f>VLOOKUP($S$11,Division4b,2,FALSE)</f>
        <v>121 Turnhout 1</v>
      </c>
      <c r="O27" s="98">
        <v>2</v>
      </c>
      <c r="P27" s="4" t="s">
        <v>74</v>
      </c>
      <c r="Q27" s="98">
        <v>2</v>
      </c>
    </row>
    <row r="28" spans="1:17" ht="12" customHeight="1" x14ac:dyDescent="0.25">
      <c r="A28" s="11" t="str">
        <f>VLOOKUP($R$12,Division3d,2,FALSE)</f>
        <v>128 Beveren 1</v>
      </c>
      <c r="B28" s="11" t="str">
        <f>VLOOKUP($S$12,Division3d,2,FALSE)</f>
        <v>401 KGSRL 5</v>
      </c>
      <c r="C28" s="98">
        <v>3.5</v>
      </c>
      <c r="D28" s="4" t="s">
        <v>74</v>
      </c>
      <c r="E28" s="98">
        <v>2.5</v>
      </c>
      <c r="G28" s="11" t="str">
        <f>VLOOKUP($R$12,Division4a,2,FALSE)</f>
        <v>551 HCC Jurbise 1</v>
      </c>
      <c r="H28" s="11" t="str">
        <f>VLOOKUP($S$12,Division4a,2,FALSE)</f>
        <v>511 Echiquier Centre 1</v>
      </c>
      <c r="I28" s="98">
        <v>2</v>
      </c>
      <c r="J28" s="4" t="s">
        <v>74</v>
      </c>
      <c r="K28" s="98">
        <v>2</v>
      </c>
      <c r="M28" s="11" t="str">
        <f>VLOOKUP($R$12,Division4b,2,FALSE)</f>
        <v>226 Europchess 3</v>
      </c>
      <c r="N28" s="11" t="str">
        <f>VLOOKUP($S$12,Division4b,2,FALSE)</f>
        <v>410 St.-Niklaas 2</v>
      </c>
      <c r="O28" s="98">
        <v>3.5</v>
      </c>
      <c r="P28" s="4" t="s">
        <v>74</v>
      </c>
      <c r="Q28" s="98">
        <v>0.5</v>
      </c>
    </row>
    <row r="29" spans="1:17" ht="12" customHeight="1" x14ac:dyDescent="0.25">
      <c r="A29" s="11" t="str">
        <f>VLOOKUP($R$13,Division3d,2,FALSE)</f>
        <v>101 KASK 1</v>
      </c>
      <c r="B29" s="11" t="str">
        <f>VLOOKUP($S$13,Division3d,2,FALSE)</f>
        <v>166 TSM Mechelen 2</v>
      </c>
      <c r="C29" s="98">
        <v>3</v>
      </c>
      <c r="D29" s="4" t="s">
        <v>74</v>
      </c>
      <c r="E29" s="98">
        <v>3</v>
      </c>
      <c r="G29" s="11" t="str">
        <f>VLOOKUP($R$13,Division4a,2,FALSE)</f>
        <v>901 Namur Echecs 3</v>
      </c>
      <c r="H29" s="11" t="str">
        <f>VLOOKUP($S$13,Division4a,2,FALSE)</f>
        <v>278 Pantin 2</v>
      </c>
      <c r="I29" s="98">
        <v>2</v>
      </c>
      <c r="J29" s="4" t="s">
        <v>74</v>
      </c>
      <c r="K29" s="98">
        <v>2</v>
      </c>
      <c r="M29" s="11" t="str">
        <f>VLOOKUP($R$13,Division4b,2,FALSE)</f>
        <v>101 KASK 2</v>
      </c>
      <c r="N29" s="11" t="str">
        <f>VLOOKUP($S$13,Division4b,2,FALSE)</f>
        <v>278 Pantin 3</v>
      </c>
      <c r="O29" s="98">
        <v>1.5</v>
      </c>
      <c r="P29" s="4" t="s">
        <v>74</v>
      </c>
      <c r="Q29" s="98">
        <v>2.5</v>
      </c>
    </row>
    <row r="30" spans="1:17" ht="12" customHeight="1" x14ac:dyDescent="0.25">
      <c r="A30" s="11"/>
      <c r="B30" s="11"/>
      <c r="D30" s="4"/>
      <c r="G30" s="3"/>
      <c r="H30" s="3"/>
      <c r="J30" s="4"/>
      <c r="M30" s="3"/>
      <c r="N30" s="3"/>
      <c r="P30" s="4"/>
    </row>
    <row r="31" spans="1:17" ht="12" customHeight="1" x14ac:dyDescent="0.25">
      <c r="A31" s="10" t="s">
        <v>9</v>
      </c>
      <c r="B31" s="11"/>
      <c r="D31" s="4"/>
      <c r="G31" s="10" t="s">
        <v>10</v>
      </c>
      <c r="H31" s="11"/>
      <c r="J31" s="4"/>
      <c r="M31" s="10" t="s">
        <v>11</v>
      </c>
      <c r="N31" s="11"/>
      <c r="P31" s="4"/>
    </row>
    <row r="32" spans="1:17" ht="12" customHeight="1" x14ac:dyDescent="0.25">
      <c r="A32" s="11" t="str">
        <f>VLOOKUP($R$8,Division4c,2,FALSE)</f>
        <v>401 KGSRL 7</v>
      </c>
      <c r="B32" s="11" t="str">
        <f>VLOOKUP($S$8,Division4c,2,FALSE)</f>
        <v>418 Geraardsbergen 1</v>
      </c>
      <c r="C32" s="98">
        <v>0</v>
      </c>
      <c r="D32" s="4" t="s">
        <v>74</v>
      </c>
      <c r="E32" s="98">
        <v>4</v>
      </c>
      <c r="G32" s="11" t="str">
        <f>VLOOKUP($R$8,Division4d,2,FALSE)</f>
        <v>302 KISK Ieper 3</v>
      </c>
      <c r="H32" s="11" t="str">
        <f>VLOOKUP($S$8,Division4d,2,FALSE)</f>
        <v>340 Izegem 1</v>
      </c>
      <c r="I32" s="98">
        <v>1</v>
      </c>
      <c r="J32" s="4" t="s">
        <v>74</v>
      </c>
      <c r="K32" s="98">
        <v>3</v>
      </c>
      <c r="M32" s="11" t="str">
        <f>VLOOKUP($R$8,Division4e,2,FALSE)</f>
        <v>124 Deurne 3</v>
      </c>
      <c r="N32" s="11" t="str">
        <f>VLOOKUP($S$8,Division4e,2,FALSE)</f>
        <v>121 Turnhout 3</v>
      </c>
      <c r="O32" s="98">
        <v>2</v>
      </c>
      <c r="P32" s="4" t="s">
        <v>74</v>
      </c>
      <c r="Q32" s="98">
        <v>2</v>
      </c>
    </row>
    <row r="33" spans="1:17" ht="12" customHeight="1" x14ac:dyDescent="0.25">
      <c r="A33" s="11" t="str">
        <f>VLOOKUP($R$9,Division4c,2,FALSE)</f>
        <v>460 Oudenaarde 1</v>
      </c>
      <c r="B33" s="11" t="str">
        <f>VLOOKUP($S$9,Division4c,2,FALSE)</f>
        <v>417 Pion-Aalst 1</v>
      </c>
      <c r="C33" s="98">
        <v>1</v>
      </c>
      <c r="D33" s="4" t="s">
        <v>74</v>
      </c>
      <c r="E33" s="98">
        <v>3</v>
      </c>
      <c r="G33" s="11" t="str">
        <f>VLOOKUP($R$9,Division4d,2,FALSE)</f>
        <v>475 Rapid Aalter 1</v>
      </c>
      <c r="H33" s="11" t="str">
        <f>VLOOKUP($S$9,Division4d,2,FALSE)</f>
        <v>307 Bredene 1</v>
      </c>
      <c r="I33" s="98">
        <v>1</v>
      </c>
      <c r="J33" s="4" t="s">
        <v>74</v>
      </c>
      <c r="K33" s="98">
        <v>3</v>
      </c>
      <c r="M33" s="11" t="str">
        <f>VLOOKUP($R$9,Division4e,2,FALSE)</f>
        <v>194 ChessLooks Lier 1</v>
      </c>
      <c r="N33" s="11" t="str">
        <f>VLOOKUP($S$9,Division4e,2,FALSE)</f>
        <v>114 Mechelen 4</v>
      </c>
      <c r="O33" s="98">
        <v>1</v>
      </c>
      <c r="P33" s="4" t="s">
        <v>74</v>
      </c>
      <c r="Q33" s="98">
        <v>3</v>
      </c>
    </row>
    <row r="34" spans="1:17" ht="12" customHeight="1" x14ac:dyDescent="0.25">
      <c r="A34" s="11" t="str">
        <f>VLOOKUP($R$10,Division4c,2,FALSE)</f>
        <v>261 Opwijk 2</v>
      </c>
      <c r="B34" s="11" t="str">
        <f>VLOOKUP($S$10,Division4c,2,FALSE)</f>
        <v>228 Dworp 3</v>
      </c>
      <c r="C34" s="98">
        <v>3</v>
      </c>
      <c r="D34" s="4" t="s">
        <v>74</v>
      </c>
      <c r="E34" s="98">
        <v>1</v>
      </c>
      <c r="G34" s="11" t="str">
        <f>VLOOKUP($R$10,Division4d,2,FALSE)</f>
        <v>430 Landegem 2</v>
      </c>
      <c r="H34" s="11" t="str">
        <f>VLOOKUP($S$10,Division4d,2,FALSE)</f>
        <v>313 KWSLE Waregem 2</v>
      </c>
      <c r="I34" s="98">
        <v>1</v>
      </c>
      <c r="J34" s="4" t="s">
        <v>74</v>
      </c>
      <c r="K34" s="98">
        <v>3</v>
      </c>
      <c r="M34" s="11" t="str">
        <f>VLOOKUP($R$10,Division4e,2,FALSE)</f>
        <v>162 Molse SC 1</v>
      </c>
      <c r="N34" s="11" t="str">
        <f>VLOOKUP($S$10,Division4e,2,FALSE)</f>
        <v>174 Brasschaat 5</v>
      </c>
      <c r="O34" s="98">
        <v>3</v>
      </c>
      <c r="P34" s="4" t="s">
        <v>74</v>
      </c>
      <c r="Q34" s="98">
        <v>1</v>
      </c>
    </row>
    <row r="35" spans="1:17" ht="12" customHeight="1" x14ac:dyDescent="0.25">
      <c r="A35" s="11" t="str">
        <f>VLOOKUP($R$11,Division4c,2,FALSE)</f>
        <v>471 Wachtebeke 3</v>
      </c>
      <c r="B35" s="11" t="str">
        <f>VLOOKUP($S$11,Division4c,2,FALSE)</f>
        <v>432 Wetteren 3</v>
      </c>
      <c r="C35" s="98">
        <v>2.5</v>
      </c>
      <c r="D35" s="4" t="s">
        <v>74</v>
      </c>
      <c r="E35" s="98">
        <v>1.5</v>
      </c>
      <c r="G35" s="11" t="str">
        <f>VLOOKUP($R$11,Division4d,2,FALSE)</f>
        <v>301 KOSK Oostende 3</v>
      </c>
      <c r="H35" s="11" t="str">
        <f>VLOOKUP($S$11,Division4d,2,FALSE)</f>
        <v>401 KGSRL 8</v>
      </c>
      <c r="I35" s="98">
        <v>0.5</v>
      </c>
      <c r="J35" s="4" t="s">
        <v>74</v>
      </c>
      <c r="K35" s="98">
        <v>3.5</v>
      </c>
      <c r="M35" s="11" t="str">
        <f>VLOOKUP($R$11,Division4e,2,FALSE)</f>
        <v>231 DT Leuven 2</v>
      </c>
      <c r="N35" s="11" t="str">
        <f>VLOOKUP($S$11,Division4e,2,FALSE)</f>
        <v>121 Turnhout 2</v>
      </c>
      <c r="O35" s="98">
        <v>1</v>
      </c>
      <c r="P35" s="4" t="s">
        <v>74</v>
      </c>
      <c r="Q35" s="98">
        <v>3</v>
      </c>
    </row>
    <row r="36" spans="1:17" ht="12" customHeight="1" x14ac:dyDescent="0.25">
      <c r="A36" s="11" t="str">
        <f>VLOOKUP($R$12,Division4c,2,FALSE)</f>
        <v>462 Zottegem 2</v>
      </c>
      <c r="B36" s="11" t="str">
        <f>VLOOKUP($S$12,Division4c,2,FALSE)</f>
        <v>436 LSV-Chesspirant 2</v>
      </c>
      <c r="C36" s="98">
        <v>1.5</v>
      </c>
      <c r="D36" s="4" t="s">
        <v>74</v>
      </c>
      <c r="E36" s="98">
        <v>2.5</v>
      </c>
      <c r="G36" s="11" t="str">
        <f>VLOOKUP($R$12,Division4d,2,FALSE)</f>
        <v>304 Tielt 1</v>
      </c>
      <c r="H36" s="11" t="str">
        <f>VLOOKUP($S$12,Division4d,2,FALSE)</f>
        <v>309 KRST Roeselare 2</v>
      </c>
      <c r="I36" s="98">
        <v>3</v>
      </c>
      <c r="J36" s="4" t="s">
        <v>74</v>
      </c>
      <c r="K36" s="98">
        <v>1</v>
      </c>
      <c r="M36" s="11" t="str">
        <f>VLOOKUP($R$12,Division4e,2,FALSE)</f>
        <v>176 Westerlo 2</v>
      </c>
      <c r="N36" s="11" t="str">
        <f>VLOOKUP($S$12,Division4e,2,FALSE)</f>
        <v>132 SK Oude-God 2</v>
      </c>
      <c r="O36" s="98">
        <v>2</v>
      </c>
      <c r="P36" s="4" t="s">
        <v>74</v>
      </c>
      <c r="Q36" s="98">
        <v>2</v>
      </c>
    </row>
    <row r="37" spans="1:17" ht="12" customHeight="1" x14ac:dyDescent="0.25">
      <c r="A37" s="11" t="str">
        <f>VLOOKUP($R$13,Division4c,2,FALSE)</f>
        <v>244 Brussels 3</v>
      </c>
      <c r="B37" s="11" t="str">
        <f>VLOOKUP($S$13,Division4c,2,FALSE)</f>
        <v>278 Pantin 4</v>
      </c>
      <c r="C37" s="98">
        <v>0</v>
      </c>
      <c r="D37" s="4" t="s">
        <v>74</v>
      </c>
      <c r="E37" s="98">
        <v>4</v>
      </c>
      <c r="G37" s="11" t="str">
        <f>VLOOKUP($R$13,Division4d,2,FALSE)</f>
        <v>302 KISK Ieper 2</v>
      </c>
      <c r="H37" s="11" t="str">
        <f>VLOOKUP($S$13,Division4d,2,FALSE)</f>
        <v>521 Tournai 1</v>
      </c>
      <c r="I37" s="98">
        <v>1</v>
      </c>
      <c r="J37" s="4" t="s">
        <v>74</v>
      </c>
      <c r="K37" s="98">
        <v>3</v>
      </c>
      <c r="M37" s="11" t="str">
        <f>VLOOKUP($R$13,Division4e,2,FALSE)</f>
        <v>713 Leopoldsburg 1</v>
      </c>
      <c r="N37" s="11" t="str">
        <f>VLOOKUP($S$13,Division4e,2,FALSE)</f>
        <v>278 Pantin 5</v>
      </c>
      <c r="O37" s="98">
        <v>1.5</v>
      </c>
      <c r="P37" s="4" t="s">
        <v>74</v>
      </c>
      <c r="Q37" s="98">
        <v>2.5</v>
      </c>
    </row>
    <row r="38" spans="1:17" ht="12" customHeight="1" x14ac:dyDescent="0.25">
      <c r="A38" s="11"/>
      <c r="B38" s="11"/>
      <c r="D38" s="4"/>
      <c r="G38" s="3"/>
      <c r="H38" s="3"/>
      <c r="J38" s="4"/>
      <c r="M38" s="3"/>
      <c r="N38" s="3"/>
      <c r="P38" s="4"/>
    </row>
    <row r="39" spans="1:17" ht="12" customHeight="1" x14ac:dyDescent="0.25">
      <c r="A39" s="10" t="s">
        <v>12</v>
      </c>
      <c r="B39" s="11"/>
      <c r="D39" s="4"/>
      <c r="G39" s="10" t="s">
        <v>13</v>
      </c>
      <c r="H39" s="11"/>
      <c r="J39" s="4"/>
      <c r="M39" s="10" t="s">
        <v>14</v>
      </c>
      <c r="N39" s="11"/>
      <c r="P39" s="4"/>
    </row>
    <row r="40" spans="1:17" ht="12" customHeight="1" x14ac:dyDescent="0.25">
      <c r="A40" s="11" t="str">
        <f>VLOOKUP($R$8,Division4f,2,FALSE)</f>
        <v>422 MSV 1</v>
      </c>
      <c r="B40" s="11" t="str">
        <f>VLOOKUP($S$8,Division4f,2,FALSE)</f>
        <v>402 Jean Jaures Gent 2</v>
      </c>
      <c r="C40" s="98">
        <v>4</v>
      </c>
      <c r="D40" s="4" t="s">
        <v>74</v>
      </c>
      <c r="E40" s="98">
        <v>0</v>
      </c>
      <c r="G40" s="11" t="str">
        <f>VLOOKUP($R$8,Division4g,2,FALSE)</f>
        <v>244 Brussels 4</v>
      </c>
      <c r="H40" s="11" t="str">
        <f>VLOOKUP($S$8,Division4g,2,FALSE)</f>
        <v>601 CRELEL Liège 5</v>
      </c>
      <c r="I40" s="98">
        <v>0.5</v>
      </c>
      <c r="J40" s="4" t="s">
        <v>74</v>
      </c>
      <c r="K40" s="98">
        <v>3.5</v>
      </c>
      <c r="M40" s="11" t="str">
        <f>VLOOKUP($R$8,Division4h,2,FALSE)</f>
        <v>604 KSK47-Eynatten 3</v>
      </c>
      <c r="N40" s="11" t="str">
        <f>VLOOKUP($S$8,Division4h,2,FALSE)</f>
        <v>601 CRELEL Liège 7</v>
      </c>
      <c r="O40" s="98">
        <v>3</v>
      </c>
      <c r="P40" s="4" t="s">
        <v>74</v>
      </c>
      <c r="Q40" s="98">
        <v>1</v>
      </c>
    </row>
    <row r="41" spans="1:17" ht="12" customHeight="1" x14ac:dyDescent="0.25">
      <c r="A41" s="11" t="str">
        <f>VLOOKUP($R$9,Division4f,2,FALSE)</f>
        <v>472 De Mercatel 2</v>
      </c>
      <c r="B41" s="11" t="str">
        <f>VLOOKUP($S$9,Division4f,2,FALSE)</f>
        <v>417 Pion-Aalst 2</v>
      </c>
      <c r="C41" s="98">
        <v>2</v>
      </c>
      <c r="D41" s="4" t="s">
        <v>74</v>
      </c>
      <c r="E41" s="98">
        <v>2</v>
      </c>
      <c r="G41" s="11" t="str">
        <f>VLOOKUP($R$9,Division4g,2,FALSE)</f>
        <v>952 Wavre 3</v>
      </c>
      <c r="H41" s="11" t="str">
        <f>VLOOKUP($S$9,Division4g,2,FALSE)</f>
        <v>601 CRELEL Liège 4</v>
      </c>
      <c r="I41" s="98">
        <v>1</v>
      </c>
      <c r="J41" s="4" t="s">
        <v>74</v>
      </c>
      <c r="K41" s="98">
        <v>3</v>
      </c>
      <c r="M41" s="11" t="str">
        <f>VLOOKUP($R$9,Division4h,2,FALSE)</f>
        <v>621 TAL 3</v>
      </c>
      <c r="N41" s="11" t="str">
        <f>VLOOKUP($S$9,Division4h,2,FALSE)</f>
        <v>601 CRELEL Liège 6</v>
      </c>
      <c r="O41" s="98">
        <v>0</v>
      </c>
      <c r="P41" s="4" t="s">
        <v>74</v>
      </c>
      <c r="Q41" s="98">
        <v>4</v>
      </c>
    </row>
    <row r="42" spans="1:17" ht="12" customHeight="1" x14ac:dyDescent="0.25">
      <c r="A42" s="11" t="str">
        <f>VLOOKUP($R$10,Division4f,2,FALSE)</f>
        <v>430 Landegem 3</v>
      </c>
      <c r="B42" s="11" t="str">
        <f>VLOOKUP($S$10,Division4f,2,FALSE)</f>
        <v>438 Deinze 1</v>
      </c>
      <c r="C42" s="98">
        <v>2</v>
      </c>
      <c r="D42" s="4" t="s">
        <v>74</v>
      </c>
      <c r="E42" s="98">
        <v>2</v>
      </c>
      <c r="G42" s="11" t="str">
        <f>VLOOKUP($R$10,Division4g,2,FALSE)</f>
        <v>239 Boitsfort 3</v>
      </c>
      <c r="H42" s="11" t="str">
        <f>VLOOKUP($S$10,Division4g,2,FALSE)</f>
        <v>229 Woluwe 1</v>
      </c>
      <c r="I42" s="98">
        <v>2</v>
      </c>
      <c r="J42" s="4" t="s">
        <v>74</v>
      </c>
      <c r="K42" s="98">
        <v>2</v>
      </c>
      <c r="M42" s="11" t="str">
        <f>VLOOKUP($R$10,Division4h,2,FALSE)</f>
        <v>622 Herve 1</v>
      </c>
      <c r="N42" s="11" t="str">
        <f>VLOOKUP($S$10,Division4h,2,FALSE)</f>
        <v>712 Landen 1</v>
      </c>
      <c r="O42" s="98">
        <v>1</v>
      </c>
      <c r="P42" s="4" t="s">
        <v>74</v>
      </c>
      <c r="Q42" s="98">
        <v>3</v>
      </c>
    </row>
    <row r="43" spans="1:17" ht="12" customHeight="1" x14ac:dyDescent="0.25">
      <c r="A43" s="11" t="str">
        <f>VLOOKUP($R$11,Division4f,2,FALSE)</f>
        <v>471 Wachtebeke 4</v>
      </c>
      <c r="B43" s="11" t="str">
        <f>VLOOKUP($S$11,Division4f,2,FALSE)</f>
        <v>432 Wetteren 4</v>
      </c>
      <c r="C43" s="98">
        <v>2</v>
      </c>
      <c r="D43" s="4" t="s">
        <v>74</v>
      </c>
      <c r="E43" s="98">
        <v>2</v>
      </c>
      <c r="G43" s="11" t="str">
        <f>VLOOKUP($R$11,Division4g,2,FALSE)</f>
        <v>231 DT Leuven 3</v>
      </c>
      <c r="H43" s="11" t="str">
        <f>VLOOKUP($S$11,Division4g,2,FALSE)</f>
        <v>207 2 Fous Diogène 1</v>
      </c>
      <c r="I43" s="98">
        <v>2</v>
      </c>
      <c r="J43" s="4" t="s">
        <v>74</v>
      </c>
      <c r="K43" s="98">
        <v>2</v>
      </c>
      <c r="M43" s="11" t="str">
        <f>VLOOKUP($R$11,Division4h,2,FALSE)</f>
        <v>627 SF Wirtzfeld 3</v>
      </c>
      <c r="N43" s="11" t="str">
        <f>VLOOKUP($S$11,Division4h,2,FALSE)</f>
        <v>714 Pelt 1</v>
      </c>
      <c r="O43" s="98">
        <v>2</v>
      </c>
      <c r="P43" s="4" t="s">
        <v>74</v>
      </c>
      <c r="Q43" s="98">
        <v>2</v>
      </c>
    </row>
    <row r="44" spans="1:17" ht="12" customHeight="1" x14ac:dyDescent="0.25">
      <c r="A44" s="11" t="str">
        <f>VLOOKUP($R$12,Division4f,2,FALSE)</f>
        <v>404 Drie Torens Gent 1</v>
      </c>
      <c r="B44" s="11" t="str">
        <f>VLOOKUP($S$12,Division4f,2,FALSE)</f>
        <v>401 KGSRL 10</v>
      </c>
      <c r="C44" s="98">
        <v>0</v>
      </c>
      <c r="D44" s="4" t="s">
        <v>74</v>
      </c>
      <c r="E44" s="98">
        <v>4</v>
      </c>
      <c r="G44" s="11" t="str">
        <f>VLOOKUP($R$12,Division4g,2,FALSE)</f>
        <v>226 Europchess 4</v>
      </c>
      <c r="H44" s="11" t="str">
        <f>VLOOKUP($S$12,Division4g,2,FALSE)</f>
        <v>511 Echiquier Centre 2</v>
      </c>
      <c r="I44" s="98">
        <v>4</v>
      </c>
      <c r="J44" s="4" t="s">
        <v>74</v>
      </c>
      <c r="K44" s="98">
        <v>0</v>
      </c>
      <c r="M44" s="11" t="str">
        <f>VLOOKUP($R$12,Division4h,2,FALSE)</f>
        <v>604 KSK47-Eynatten 2</v>
      </c>
      <c r="N44" s="11" t="str">
        <f>VLOOKUP($S$12,Division4h,2,FALSE)</f>
        <v>727 Midden-Limburg 2</v>
      </c>
      <c r="O44" s="98">
        <v>4</v>
      </c>
      <c r="P44" s="4" t="s">
        <v>74</v>
      </c>
      <c r="Q44" s="98">
        <v>0</v>
      </c>
    </row>
    <row r="45" spans="1:17" ht="12" customHeight="1" x14ac:dyDescent="0.25">
      <c r="A45" s="11" t="str">
        <f>VLOOKUP($R$13,Division4f,2,FALSE)</f>
        <v>401 KGSRL 9</v>
      </c>
      <c r="B45" s="11" t="str">
        <f>VLOOKUP($S$13,Division4f,2,FALSE)</f>
        <v>465 SK Artevelde 2</v>
      </c>
      <c r="C45" s="98">
        <v>2</v>
      </c>
      <c r="D45" s="4" t="s">
        <v>74</v>
      </c>
      <c r="E45" s="98">
        <v>2</v>
      </c>
      <c r="G45" s="11" t="str">
        <f>VLOOKUP($R$13,Division4g,2,FALSE)</f>
        <v>901 Namur Echecs 4</v>
      </c>
      <c r="H45" s="11" t="str">
        <f>VLOOKUP($S$13,Division4g,2,FALSE)</f>
        <v>278 Pantin 6</v>
      </c>
      <c r="I45" s="98">
        <v>1.5</v>
      </c>
      <c r="J45" s="4" t="s">
        <v>74</v>
      </c>
      <c r="K45" s="98">
        <v>2.5</v>
      </c>
      <c r="M45" s="11" t="str">
        <f>VLOOKUP($R$13,Division4h,2,FALSE)</f>
        <v>607 KSK Rochade 4</v>
      </c>
      <c r="N45" s="11" t="str">
        <f>VLOOKUP($S$13,Division4h,2,FALSE)</f>
        <v>607 KSK Rochade 5</v>
      </c>
      <c r="O45" s="98">
        <v>2</v>
      </c>
      <c r="P45" s="4" t="s">
        <v>74</v>
      </c>
      <c r="Q45" s="98">
        <v>2</v>
      </c>
    </row>
    <row r="46" spans="1:17" ht="12" customHeight="1" x14ac:dyDescent="0.25">
      <c r="A46" s="11"/>
      <c r="B46" s="11"/>
      <c r="D46" s="4"/>
      <c r="G46" s="3"/>
      <c r="H46" s="3"/>
      <c r="J46" s="4"/>
      <c r="M46" s="3"/>
      <c r="N46" s="3"/>
      <c r="P46" s="4"/>
    </row>
    <row r="47" spans="1:17" ht="12" customHeight="1" x14ac:dyDescent="0.25">
      <c r="A47" s="10" t="s">
        <v>15</v>
      </c>
      <c r="B47" s="11"/>
      <c r="D47" s="4"/>
      <c r="G47" s="10" t="s">
        <v>16</v>
      </c>
      <c r="H47" s="11"/>
      <c r="J47" s="4"/>
      <c r="M47" s="10" t="s">
        <v>17</v>
      </c>
      <c r="N47" s="11"/>
      <c r="P47" s="4"/>
    </row>
    <row r="48" spans="1:17" ht="12" customHeight="1" x14ac:dyDescent="0.25">
      <c r="A48" s="11" t="str">
        <f>VLOOKUP($R$8,Division5a,2,FALSE)</f>
        <v>901 Namur Echecs 6</v>
      </c>
      <c r="B48" s="11" t="str">
        <f>VLOOKUP($S$8,Division5a,2,FALSE)</f>
        <v>601 CRELEL Liège 8</v>
      </c>
      <c r="C48" s="98">
        <v>1</v>
      </c>
      <c r="D48" s="4" t="s">
        <v>74</v>
      </c>
      <c r="E48" s="98">
        <v>3</v>
      </c>
      <c r="G48" s="11" t="str">
        <f>VLOOKUP($R$8,Division5b,2,FALSE)</f>
        <v>000 Bye 5B</v>
      </c>
      <c r="H48" s="11" t="str">
        <f>VLOOKUP($S$8,Division5b,2,FALSE)</f>
        <v>143 Boey Temse 3</v>
      </c>
      <c r="J48" s="4" t="s">
        <v>74</v>
      </c>
      <c r="M48" s="11" t="str">
        <f>VLOOKUP($R$8,Division5c,2,FALSE)</f>
        <v>422 MSV 2</v>
      </c>
      <c r="N48" s="11" t="str">
        <f>VLOOKUP($S$8,Division5c,2,FALSE)</f>
        <v>340 Izegem 2</v>
      </c>
      <c r="O48" s="98">
        <v>1</v>
      </c>
      <c r="P48" s="4" t="s">
        <v>74</v>
      </c>
      <c r="Q48" s="98">
        <v>3</v>
      </c>
    </row>
    <row r="49" spans="1:17" ht="12" customHeight="1" x14ac:dyDescent="0.25">
      <c r="A49" s="11" t="str">
        <f>VLOOKUP($R$9,Division5a,2,FALSE)</f>
        <v>952 Wavre 4</v>
      </c>
      <c r="B49" s="11" t="str">
        <f>VLOOKUP($S$9,Division5a,2,FALSE)</f>
        <v>902 CE Sambrevillois 2</v>
      </c>
      <c r="C49" s="98">
        <v>3.5</v>
      </c>
      <c r="D49" s="4" t="s">
        <v>74</v>
      </c>
      <c r="E49" s="98">
        <v>0.5</v>
      </c>
      <c r="G49" s="11" t="str">
        <f>VLOOKUP($R$9,Division5b,2,FALSE)</f>
        <v>190 Burcht 1</v>
      </c>
      <c r="H49" s="11" t="str">
        <f>VLOOKUP($S$9,Division5b,2,FALSE)</f>
        <v>114 Mechelen 5</v>
      </c>
      <c r="I49" s="98">
        <v>1</v>
      </c>
      <c r="J49" s="4" t="s">
        <v>74</v>
      </c>
      <c r="K49" s="98">
        <v>3</v>
      </c>
      <c r="M49" s="11" t="str">
        <f>VLOOKUP($R$9,Division5c,2,FALSE)</f>
        <v>460 Oudenaarde 2</v>
      </c>
      <c r="N49" s="11" t="str">
        <f>VLOOKUP($S$9,Division5c,2,FALSE)</f>
        <v>541 Leuze-en-Hainaut 2</v>
      </c>
      <c r="O49" s="98">
        <v>1</v>
      </c>
      <c r="P49" s="4" t="s">
        <v>74</v>
      </c>
      <c r="Q49" s="98">
        <v>3</v>
      </c>
    </row>
    <row r="50" spans="1:17" ht="12" customHeight="1" x14ac:dyDescent="0.25">
      <c r="A50" s="11" t="str">
        <f>VLOOKUP($R$10,Division5a,2,FALSE)</f>
        <v>618 Echiquier Mosan 2</v>
      </c>
      <c r="B50" s="11" t="str">
        <f>VLOOKUP($S$10,Division5a,2,FALSE)</f>
        <v>712 Landen 2</v>
      </c>
      <c r="C50" s="98">
        <v>3</v>
      </c>
      <c r="D50" s="4" t="s">
        <v>74</v>
      </c>
      <c r="E50" s="98">
        <v>1</v>
      </c>
      <c r="G50" s="11" t="str">
        <f>VLOOKUP($R$10,Division5b,2,FALSE)</f>
        <v>132 SK Oude-God 3</v>
      </c>
      <c r="H50" s="11" t="str">
        <f>VLOOKUP($S$10,Division5b,2,FALSE)</f>
        <v>174 Brasschaat 6</v>
      </c>
      <c r="I50" s="98">
        <v>1.5</v>
      </c>
      <c r="J50" s="4" t="s">
        <v>74</v>
      </c>
      <c r="K50" s="98">
        <v>2.5</v>
      </c>
      <c r="M50" s="11" t="str">
        <f>VLOOKUP($R$10,Division5c,2,FALSE)</f>
        <v>000 Bye 5C</v>
      </c>
      <c r="N50" s="11" t="str">
        <f>VLOOKUP($S$10,Division5c,2,FALSE)</f>
        <v>313 KWSLE Waregem 3</v>
      </c>
      <c r="P50" s="4" t="s">
        <v>74</v>
      </c>
    </row>
    <row r="51" spans="1:17" ht="12" customHeight="1" x14ac:dyDescent="0.25">
      <c r="A51" s="11" t="str">
        <f>VLOOKUP($R$11,Division5a,2,FALSE)</f>
        <v>703 Eisden/MSK-Dilsen 2</v>
      </c>
      <c r="B51" s="11" t="str">
        <f>VLOOKUP($S$11,Division5a,2,FALSE)</f>
        <v>609 Anthisnes 1</v>
      </c>
      <c r="C51" s="98">
        <v>1</v>
      </c>
      <c r="D51" s="4" t="s">
        <v>74</v>
      </c>
      <c r="E51" s="98">
        <v>3</v>
      </c>
      <c r="G51" s="11" t="str">
        <f>VLOOKUP($R$11,Division5b,2,FALSE)</f>
        <v>130 Moretus Hoboken 2</v>
      </c>
      <c r="H51" s="11" t="str">
        <f>VLOOKUP($S$11,Division5b,2,FALSE)</f>
        <v>230 Leuven Centraal 4</v>
      </c>
      <c r="I51" s="98">
        <v>3</v>
      </c>
      <c r="J51" s="4" t="s">
        <v>74</v>
      </c>
      <c r="K51" s="98">
        <v>1</v>
      </c>
      <c r="M51" s="11" t="str">
        <f>VLOOKUP($R$11,Division5c,2,FALSE)</f>
        <v>471 Wachtebeke 5</v>
      </c>
      <c r="N51" s="11" t="str">
        <f>VLOOKUP($S$11,Division5c,2,FALSE)</f>
        <v>401 KGSRL 12</v>
      </c>
      <c r="O51" s="98">
        <v>1</v>
      </c>
      <c r="P51" s="4" t="s">
        <v>74</v>
      </c>
      <c r="Q51" s="98">
        <v>3</v>
      </c>
    </row>
    <row r="52" spans="1:17" ht="12" customHeight="1" x14ac:dyDescent="0.25">
      <c r="A52" s="11" t="str">
        <f>VLOOKUP($R$12,Division5a,2,FALSE)</f>
        <v>000 Bye 5A</v>
      </c>
      <c r="B52" s="11" t="str">
        <f>VLOOKUP($S$12,Division5a,2,FALSE)</f>
        <v>810 Marche en Famenne 2</v>
      </c>
      <c r="D52" s="4" t="s">
        <v>74</v>
      </c>
      <c r="G52" s="11" t="str">
        <f>VLOOKUP($R$12,Division5b,2,FALSE)</f>
        <v>128 Beveren 2</v>
      </c>
      <c r="H52" s="11" t="str">
        <f>VLOOKUP($S$12,Division5b,2,FALSE)</f>
        <v>401 KGSRL 11</v>
      </c>
      <c r="I52" s="98">
        <v>2</v>
      </c>
      <c r="J52" s="4" t="s">
        <v>74</v>
      </c>
      <c r="K52" s="98">
        <v>2</v>
      </c>
      <c r="M52" s="11" t="str">
        <f>VLOOKUP($R$12,Division5c,2,FALSE)</f>
        <v>462 Zottegem 3</v>
      </c>
      <c r="N52" s="11" t="str">
        <f>VLOOKUP($S$12,Division5c,2,FALSE)</f>
        <v>436 LSV-Chesspirant 4</v>
      </c>
      <c r="O52" s="98">
        <v>2.5</v>
      </c>
      <c r="P52" s="4" t="s">
        <v>74</v>
      </c>
      <c r="Q52" s="98">
        <v>1.5</v>
      </c>
    </row>
    <row r="53" spans="1:17" ht="12" customHeight="1" x14ac:dyDescent="0.25">
      <c r="A53" s="11" t="str">
        <f>VLOOKUP($R$13,Division5a,2,FALSE)</f>
        <v>901 Namur Echecs 5</v>
      </c>
      <c r="B53" s="11" t="str">
        <f>VLOOKUP($S$13,Division5a,2,FALSE)</f>
        <v>278 Pantin 7</v>
      </c>
      <c r="C53" s="98">
        <v>0</v>
      </c>
      <c r="D53" s="4" t="s">
        <v>74</v>
      </c>
      <c r="E53" s="98">
        <v>4</v>
      </c>
      <c r="G53" s="11" t="str">
        <f>VLOOKUP($R$13,Division5b,2,FALSE)</f>
        <v>101 KASK 3</v>
      </c>
      <c r="H53" s="11" t="str">
        <f>VLOOKUP($S$13,Division5b,2,FALSE)</f>
        <v>436 LSV-Chesspirant 3</v>
      </c>
      <c r="I53" s="98">
        <v>0</v>
      </c>
      <c r="J53" s="4" t="s">
        <v>74</v>
      </c>
      <c r="K53" s="98">
        <v>4</v>
      </c>
      <c r="M53" s="11" t="str">
        <f>VLOOKUP($R$13,Division5c,2,FALSE)</f>
        <v>303 KBSK Brugge 4</v>
      </c>
      <c r="N53" s="11" t="str">
        <f>VLOOKUP($S$13,Division5c,2,FALSE)</f>
        <v>521 Tournai 2</v>
      </c>
      <c r="O53" s="98">
        <v>2.5</v>
      </c>
      <c r="P53" s="4" t="s">
        <v>74</v>
      </c>
      <c r="Q53" s="98">
        <v>1.5</v>
      </c>
    </row>
    <row r="54" spans="1:17" ht="12" customHeight="1" x14ac:dyDescent="0.25">
      <c r="A54" s="11"/>
      <c r="B54" s="11"/>
      <c r="D54" s="4"/>
      <c r="G54" s="3"/>
      <c r="H54" s="3"/>
      <c r="J54" s="4"/>
      <c r="M54" s="3"/>
      <c r="N54" s="3"/>
      <c r="P54" s="4"/>
    </row>
    <row r="55" spans="1:17" ht="12" customHeight="1" x14ac:dyDescent="0.25">
      <c r="A55" s="10" t="s">
        <v>18</v>
      </c>
      <c r="B55" s="11"/>
      <c r="D55" s="4"/>
      <c r="G55" s="10" t="s">
        <v>19</v>
      </c>
      <c r="H55" s="11"/>
      <c r="J55" s="4"/>
      <c r="M55" s="10" t="s">
        <v>20</v>
      </c>
      <c r="N55" s="11"/>
      <c r="P55" s="4"/>
    </row>
    <row r="56" spans="1:17" ht="12" customHeight="1" x14ac:dyDescent="0.25">
      <c r="A56" s="11" t="str">
        <f>VLOOKUP($R$8,Division5d,2,FALSE)</f>
        <v>422 MSV 3</v>
      </c>
      <c r="B56" s="11" t="str">
        <f>VLOOKUP($S$8,Division5d,2,FALSE)</f>
        <v>401 KGSRL 13</v>
      </c>
      <c r="C56" s="98">
        <v>3.5</v>
      </c>
      <c r="D56" s="4" t="s">
        <v>74</v>
      </c>
      <c r="E56" s="98">
        <v>0.5</v>
      </c>
      <c r="G56" s="11" t="str">
        <f>VLOOKUP($R$8,Division5e,2,FALSE)</f>
        <v>604 KSK47-Eynatten 5</v>
      </c>
      <c r="H56" s="11" t="str">
        <f>VLOOKUP($S$8,Division5e,2,FALSE)</f>
        <v>601 CRELEL Liège 10</v>
      </c>
      <c r="I56" s="98">
        <v>4</v>
      </c>
      <c r="J56" s="4" t="s">
        <v>74</v>
      </c>
      <c r="K56" s="98">
        <v>0</v>
      </c>
      <c r="M56" s="11" t="str">
        <f>VLOOKUP($R$8,Division5f,2,FALSE)</f>
        <v>714 Pelt 2</v>
      </c>
      <c r="N56" s="11" t="str">
        <f>VLOOKUP($S$8,Division5f,2,FALSE)</f>
        <v>182 SC Noorderwijk 1</v>
      </c>
      <c r="O56" s="98">
        <v>2</v>
      </c>
      <c r="P56" s="4" t="s">
        <v>74</v>
      </c>
      <c r="Q56" s="98">
        <v>2</v>
      </c>
    </row>
    <row r="57" spans="1:17" ht="12" customHeight="1" x14ac:dyDescent="0.25">
      <c r="A57" s="11" t="str">
        <f>VLOOKUP($R$9,Division5d,2,FALSE)</f>
        <v>472 De Mercatel 3</v>
      </c>
      <c r="B57" s="11" t="str">
        <f>VLOOKUP($S$9,Division5d,2,FALSE)</f>
        <v>418 Geraardsbergen 2</v>
      </c>
      <c r="C57" s="98">
        <v>0.5</v>
      </c>
      <c r="D57" s="4" t="s">
        <v>74</v>
      </c>
      <c r="E57" s="98">
        <v>3.5</v>
      </c>
      <c r="G57" s="11" t="str">
        <f>VLOOKUP($R$9,Division5e,2,FALSE)</f>
        <v>621 TAL 4</v>
      </c>
      <c r="H57" s="11" t="str">
        <f>VLOOKUP($S$9,Division5e,2,FALSE)</f>
        <v>601 CRELEL Liège 9</v>
      </c>
      <c r="I57" s="98">
        <v>1</v>
      </c>
      <c r="J57" s="4" t="s">
        <v>74</v>
      </c>
      <c r="K57" s="98">
        <v>3</v>
      </c>
      <c r="M57" s="11" t="str">
        <f>VLOOKUP($R$9,Division5f,2,FALSE)</f>
        <v>194 ChessLooks Lier 2</v>
      </c>
      <c r="N57" s="11" t="str">
        <f>VLOOKUP($S$9,Division5f,2,FALSE)</f>
        <v>114 Mechelen 6</v>
      </c>
      <c r="O57" s="98">
        <v>2.5</v>
      </c>
      <c r="P57" s="4" t="s">
        <v>74</v>
      </c>
      <c r="Q57" s="98">
        <v>1.5</v>
      </c>
    </row>
    <row r="58" spans="1:17" ht="12" customHeight="1" x14ac:dyDescent="0.25">
      <c r="A58" s="11" t="str">
        <f>VLOOKUP($R$10,Division5d,2,FALSE)</f>
        <v>401 KGSRL 14</v>
      </c>
      <c r="B58" s="11" t="str">
        <f>VLOOKUP($S$10,Division5d,2,FALSE)</f>
        <v>301 KOSK Oostende 4</v>
      </c>
      <c r="C58" s="98">
        <v>2</v>
      </c>
      <c r="D58" s="4" t="s">
        <v>74</v>
      </c>
      <c r="E58" s="98">
        <v>2</v>
      </c>
      <c r="G58" s="11" t="str">
        <f>VLOOKUP($R$10,Division5e,2,FALSE)</f>
        <v>000 Bye 5E</v>
      </c>
      <c r="H58" s="11" t="str">
        <f>VLOOKUP($S$10,Division5e,2,FALSE)</f>
        <v>666 Le 666 1</v>
      </c>
      <c r="J58" s="4" t="s">
        <v>74</v>
      </c>
      <c r="M58" s="11" t="str">
        <f>VLOOKUP($R$10,Division5f,2,FALSE)</f>
        <v>162 Molse SC 2</v>
      </c>
      <c r="N58" s="11" t="str">
        <f>VLOOKUP($S$10,Division5f,2,FALSE)</f>
        <v>132 SK Oude-God 4</v>
      </c>
      <c r="O58" s="98">
        <v>2</v>
      </c>
      <c r="P58" s="4" t="s">
        <v>74</v>
      </c>
      <c r="Q58" s="98">
        <v>2</v>
      </c>
    </row>
    <row r="59" spans="1:17" ht="12" customHeight="1" x14ac:dyDescent="0.25">
      <c r="A59" s="11" t="str">
        <f>VLOOKUP($R$11,Division5d,2,FALSE)</f>
        <v>000 Bye 5D</v>
      </c>
      <c r="B59" s="11" t="str">
        <f>VLOOKUP($S$11,Division5d,2,FALSE)</f>
        <v>432 Wetteren 5</v>
      </c>
      <c r="D59" s="4" t="s">
        <v>74</v>
      </c>
      <c r="G59" s="11" t="str">
        <f>VLOOKUP($R$11,Division5e,2,FALSE)</f>
        <v>609 Anthisnes 2</v>
      </c>
      <c r="H59" s="11" t="str">
        <f>VLOOKUP($S$11,Division5e,2,FALSE)</f>
        <v>627 SF Wirtzfeld 4</v>
      </c>
      <c r="I59" s="98">
        <v>3</v>
      </c>
      <c r="J59" s="4" t="s">
        <v>74</v>
      </c>
      <c r="K59" s="98">
        <v>1</v>
      </c>
      <c r="M59" s="11" t="str">
        <f>VLOOKUP($R$11,Division5f,2,FALSE)</f>
        <v>135 Geel 2</v>
      </c>
      <c r="N59" s="11" t="str">
        <f>VLOOKUP($S$11,Division5f,2,FALSE)</f>
        <v>121 Turnhout 4</v>
      </c>
      <c r="O59" s="98">
        <v>4</v>
      </c>
      <c r="P59" s="4" t="s">
        <v>74</v>
      </c>
      <c r="Q59" s="98">
        <v>0</v>
      </c>
    </row>
    <row r="60" spans="1:17" ht="12" customHeight="1" x14ac:dyDescent="0.25">
      <c r="A60" s="11" t="str">
        <f>VLOOKUP($R$12,Division5d,2,FALSE)</f>
        <v>462 Zottegem 4</v>
      </c>
      <c r="B60" s="11" t="str">
        <f>VLOOKUP($S$12,Division5d,2,FALSE)</f>
        <v>436 LSV-Chesspirant 6</v>
      </c>
      <c r="C60" s="98">
        <v>2.5</v>
      </c>
      <c r="D60" s="4" t="s">
        <v>74</v>
      </c>
      <c r="E60" s="98">
        <v>1.5</v>
      </c>
      <c r="G60" s="11" t="str">
        <f>VLOOKUP($R$12,Division5e,2,FALSE)</f>
        <v>604 KSK47-Eynatten 4</v>
      </c>
      <c r="H60" s="11" t="str">
        <f>VLOOKUP($S$12,Division5e,2,FALSE)</f>
        <v>619 Welkenraedt 1</v>
      </c>
      <c r="I60" s="98">
        <v>1</v>
      </c>
      <c r="J60" s="4" t="s">
        <v>74</v>
      </c>
      <c r="K60" s="98">
        <v>3</v>
      </c>
      <c r="M60" s="11" t="str">
        <f>VLOOKUP($R$12,Division5f,2,FALSE)</f>
        <v>176 Westerlo 3</v>
      </c>
      <c r="N60" s="11" t="str">
        <f>VLOOKUP($S$12,Division5f,2,FALSE)</f>
        <v>727 Midden-Limburg 3</v>
      </c>
      <c r="O60" s="98">
        <v>2</v>
      </c>
      <c r="P60" s="4" t="s">
        <v>74</v>
      </c>
      <c r="Q60" s="98">
        <v>2</v>
      </c>
    </row>
    <row r="61" spans="1:17" ht="12" customHeight="1" x14ac:dyDescent="0.25">
      <c r="A61" s="11" t="str">
        <f>VLOOKUP($R$13,Division5d,2,FALSE)</f>
        <v>303 KBSK Brugge 5</v>
      </c>
      <c r="B61" s="11" t="str">
        <f>VLOOKUP($S$13,Division5d,2,FALSE)</f>
        <v>436 LSV-Chesspirant 5</v>
      </c>
      <c r="C61" s="98">
        <v>0.5</v>
      </c>
      <c r="D61" s="4" t="s">
        <v>74</v>
      </c>
      <c r="E61" s="98">
        <v>3.5</v>
      </c>
      <c r="G61" s="11" t="str">
        <f>VLOOKUP($R$13,Division5e,2,FALSE)</f>
        <v>607 KSK Rochade 6</v>
      </c>
      <c r="H61" s="11" t="str">
        <f>VLOOKUP($S$13,Division5e,2,FALSE)</f>
        <v>703 Eisden/MSK-Dilsen 3</v>
      </c>
      <c r="I61" s="98">
        <v>4</v>
      </c>
      <c r="J61" s="4" t="s">
        <v>74</v>
      </c>
      <c r="K61" s="98">
        <v>0</v>
      </c>
      <c r="M61" s="11" t="str">
        <f>VLOOKUP($R$13,Division5f,2,FALSE)</f>
        <v>192 SK Lier 1</v>
      </c>
      <c r="N61" s="11" t="str">
        <f>VLOOKUP($S$13,Division5f,2,FALSE)</f>
        <v>195 Chessmates 1</v>
      </c>
      <c r="O61" s="98">
        <v>4</v>
      </c>
      <c r="P61" s="4" t="s">
        <v>74</v>
      </c>
      <c r="Q61" s="98">
        <v>0</v>
      </c>
    </row>
    <row r="62" spans="1:17" ht="12" customHeight="1" x14ac:dyDescent="0.25">
      <c r="A62" s="11"/>
      <c r="B62" s="11"/>
      <c r="D62" s="4"/>
      <c r="G62" s="3"/>
      <c r="H62" s="3"/>
      <c r="J62" s="4"/>
      <c r="M62" s="3"/>
      <c r="N62" s="3"/>
      <c r="P62" s="4"/>
    </row>
    <row r="63" spans="1:17" ht="12" customHeight="1" x14ac:dyDescent="0.25">
      <c r="A63" s="10" t="s">
        <v>21</v>
      </c>
      <c r="B63" s="11"/>
      <c r="D63" s="4"/>
      <c r="G63" s="10" t="s">
        <v>22</v>
      </c>
      <c r="H63" s="11"/>
      <c r="J63" s="4"/>
      <c r="M63" s="10" t="s">
        <v>23</v>
      </c>
      <c r="N63" s="11"/>
      <c r="P63" s="4"/>
    </row>
    <row r="64" spans="1:17" ht="12" customHeight="1" x14ac:dyDescent="0.25">
      <c r="A64" s="11" t="str">
        <f>VLOOKUP($R$8,Division5g,2,FALSE)</f>
        <v>244 Brussels 5</v>
      </c>
      <c r="B64" s="11" t="str">
        <f>VLOOKUP($S$8,Division5g,2,FALSE)</f>
        <v>209 The Belgian CC 3</v>
      </c>
      <c r="C64" s="98">
        <v>0.5</v>
      </c>
      <c r="D64" s="4" t="s">
        <v>74</v>
      </c>
      <c r="E64" s="98">
        <v>3.5</v>
      </c>
      <c r="G64" s="11" t="str">
        <f>VLOOKUP($R$8,Division5h,2,FALSE)</f>
        <v>422 MSV 4</v>
      </c>
      <c r="H64" s="11" t="str">
        <f>VLOOKUP($S$8,Division5h,2,FALSE)</f>
        <v>340 Izegem 3</v>
      </c>
      <c r="I64" s="98">
        <v>2.5</v>
      </c>
      <c r="J64" s="4" t="s">
        <v>74</v>
      </c>
      <c r="K64" s="98">
        <v>1.5</v>
      </c>
      <c r="M64" s="11" t="str">
        <f>VLOOKUP($R$8,Division5i,2,FALSE)</f>
        <v>514 Montigny-Fontaine 3</v>
      </c>
      <c r="N64" s="11" t="str">
        <f>VLOOKUP($S$8,Division5i,2,FALSE)</f>
        <v>501 CREC Charlerloi 3</v>
      </c>
      <c r="O64" s="98">
        <v>0</v>
      </c>
      <c r="P64" s="4" t="s">
        <v>74</v>
      </c>
      <c r="Q64" s="98">
        <v>4</v>
      </c>
    </row>
    <row r="65" spans="1:17" ht="12" customHeight="1" x14ac:dyDescent="0.25">
      <c r="A65" s="11" t="str">
        <f>VLOOKUP($R$9,Division5g,2,FALSE)</f>
        <v>952 Wavre 5</v>
      </c>
      <c r="B65" s="11" t="str">
        <f>VLOOKUP($S$9,Division5g,2,FALSE)</f>
        <v>114 Mechelen 7</v>
      </c>
      <c r="C65" s="98">
        <v>1</v>
      </c>
      <c r="D65" s="4" t="s">
        <v>74</v>
      </c>
      <c r="E65" s="98">
        <v>3</v>
      </c>
      <c r="G65" s="11" t="str">
        <f>VLOOKUP($R$9,Division5h,2,FALSE)</f>
        <v>475 Rapid Aalter 2</v>
      </c>
      <c r="H65" s="11" t="str">
        <f>VLOOKUP($S$9,Division5h,2,FALSE)</f>
        <v>307 Bredene 2</v>
      </c>
      <c r="I65" s="98">
        <v>1</v>
      </c>
      <c r="J65" s="4" t="s">
        <v>74</v>
      </c>
      <c r="K65" s="98">
        <v>3</v>
      </c>
      <c r="M65" s="11" t="str">
        <f>VLOOKUP($R$9,Division5i,2,FALSE)</f>
        <v>547 Ren. Binche 1</v>
      </c>
      <c r="N65" s="11" t="str">
        <f>VLOOKUP($S$9,Division5i,2,FALSE)</f>
        <v>541 Leuze-en-Hainaut 3</v>
      </c>
      <c r="O65" s="98">
        <v>0</v>
      </c>
      <c r="P65" s="4" t="s">
        <v>74</v>
      </c>
      <c r="Q65" s="98">
        <v>4</v>
      </c>
    </row>
    <row r="66" spans="1:17" ht="12" customHeight="1" x14ac:dyDescent="0.25">
      <c r="A66" s="11" t="str">
        <f>VLOOKUP($R$10,Division5g,2,FALSE)</f>
        <v>201 CREB Bruxelles 3</v>
      </c>
      <c r="B66" s="11" t="str">
        <f>VLOOKUP($S$10,Division5g,2,FALSE)</f>
        <v>207 2 Fous Diogène 2</v>
      </c>
      <c r="C66" s="98">
        <v>0</v>
      </c>
      <c r="D66" s="4" t="s">
        <v>74</v>
      </c>
      <c r="E66" s="98">
        <v>4</v>
      </c>
      <c r="G66" s="11" t="str">
        <f>VLOOKUP($R$10,Division5h,2,FALSE)</f>
        <v>430 Landegem 4</v>
      </c>
      <c r="H66" s="11" t="str">
        <f>VLOOKUP($S$10,Division5h,2,FALSE)</f>
        <v>401 KGSRL 15</v>
      </c>
      <c r="I66" s="98">
        <v>3</v>
      </c>
      <c r="J66" s="4" t="s">
        <v>74</v>
      </c>
      <c r="K66" s="98">
        <v>1</v>
      </c>
      <c r="M66" s="11" t="str">
        <f>VLOOKUP($R$10,Division5i,2,FALSE)</f>
        <v>525 CELB Anderlues 2</v>
      </c>
      <c r="N66" s="11" t="str">
        <f>VLOOKUP($S$10,Division5i,2,FALSE)</f>
        <v>000 Bye 5I</v>
      </c>
      <c r="P66" s="4" t="s">
        <v>74</v>
      </c>
    </row>
    <row r="67" spans="1:17" ht="12" customHeight="1" x14ac:dyDescent="0.25">
      <c r="A67" s="11" t="str">
        <f>VLOOKUP($R$11,Division5g,2,FALSE)</f>
        <v>961 Braine Echecs 2</v>
      </c>
      <c r="B67" s="11" t="str">
        <f>VLOOKUP($S$11,Division5g,2,FALSE)</f>
        <v>230 Leuven Centraal 5</v>
      </c>
      <c r="C67" s="98">
        <v>1.5</v>
      </c>
      <c r="D67" s="4" t="s">
        <v>74</v>
      </c>
      <c r="E67" s="98">
        <v>2.5</v>
      </c>
      <c r="G67" s="11" t="str">
        <f>VLOOKUP($R$11,Division5h,2,FALSE)</f>
        <v>301 KOSK Oostende 5</v>
      </c>
      <c r="H67" s="11" t="str">
        <f>VLOOKUP($S$11,Division5h,2,FALSE)</f>
        <v>351 Knokke 1</v>
      </c>
      <c r="I67" s="98">
        <v>2.5</v>
      </c>
      <c r="J67" s="4" t="s">
        <v>74</v>
      </c>
      <c r="K67" s="98">
        <v>1.5</v>
      </c>
      <c r="M67" s="11" t="str">
        <f>VLOOKUP($R$11,Division5i,2,FALSE)</f>
        <v>953 Nivelles 1</v>
      </c>
      <c r="N67" s="11" t="str">
        <f>VLOOKUP($S$11,Division5i,2,FALSE)</f>
        <v>548 Caissa Europe 3</v>
      </c>
      <c r="O67" s="98">
        <v>3</v>
      </c>
      <c r="P67" s="4" t="s">
        <v>74</v>
      </c>
      <c r="Q67" s="98">
        <v>1</v>
      </c>
    </row>
    <row r="68" spans="1:17" ht="12" customHeight="1" x14ac:dyDescent="0.25">
      <c r="A68" s="11" t="str">
        <f>VLOOKUP($R$12,Division5g,2,FALSE)</f>
        <v>226 Europchess 5</v>
      </c>
      <c r="B68" s="11" t="str">
        <f>VLOOKUP($S$12,Division5g,2,FALSE)</f>
        <v>239 Boitsfort 4</v>
      </c>
      <c r="C68" s="98">
        <v>1.5</v>
      </c>
      <c r="D68" s="4" t="s">
        <v>74</v>
      </c>
      <c r="E68" s="98">
        <v>2.5</v>
      </c>
      <c r="G68" s="11" t="str">
        <f>VLOOKUP($R$12,Division5h,2,FALSE)</f>
        <v>304 Tielt 2</v>
      </c>
      <c r="H68" s="11" t="str">
        <f>VLOOKUP($S$12,Division5h,2,FALSE)</f>
        <v>436 LSV-Chesspirant 7</v>
      </c>
      <c r="I68" s="98">
        <v>2</v>
      </c>
      <c r="J68" s="4" t="s">
        <v>74</v>
      </c>
      <c r="K68" s="98">
        <v>2</v>
      </c>
      <c r="M68" s="11" t="str">
        <f>VLOOKUP($R$12,Division5i,2,FALSE)</f>
        <v>551 HCC Jurbise 2</v>
      </c>
      <c r="N68" s="11" t="str">
        <f>VLOOKUP($S$12,Division5i,2,FALSE)</f>
        <v>909 Philippeville 2</v>
      </c>
      <c r="O68" s="98">
        <v>1.5</v>
      </c>
      <c r="P68" s="4" t="s">
        <v>74</v>
      </c>
      <c r="Q68" s="98">
        <v>2.5</v>
      </c>
    </row>
    <row r="69" spans="1:17" ht="12" customHeight="1" x14ac:dyDescent="0.25">
      <c r="A69" s="11" t="str">
        <f>VLOOKUP($R$13,Division5g,2,FALSE)</f>
        <v>233 DZD Halle 1</v>
      </c>
      <c r="B69" s="11" t="str">
        <f>VLOOKUP($S$13,Division5g,2,FALSE)</f>
        <v>278 Pantin 8</v>
      </c>
      <c r="C69" s="98">
        <v>1</v>
      </c>
      <c r="D69" s="4" t="s">
        <v>74</v>
      </c>
      <c r="E69" s="98">
        <v>3</v>
      </c>
      <c r="G69" s="11" t="str">
        <f>VLOOKUP($R$13,Division5h,2,FALSE)</f>
        <v>303 KBSK Brugge 6</v>
      </c>
      <c r="H69" s="11" t="str">
        <f>VLOOKUP($S$13,Division5h,2,FALSE)</f>
        <v>322 KVSK Veurne 1</v>
      </c>
      <c r="I69" s="98">
        <v>2.5</v>
      </c>
      <c r="J69" s="4" t="s">
        <v>74</v>
      </c>
      <c r="K69" s="98">
        <v>1.5</v>
      </c>
      <c r="M69" s="11" t="str">
        <f>VLOOKUP($R$13,Division5i,2,FALSE)</f>
        <v>518 Soignies 1</v>
      </c>
      <c r="N69" s="11" t="str">
        <f>VLOOKUP($S$13,Division5i,2,FALSE)</f>
        <v>549 Saint-Ghislain 1</v>
      </c>
      <c r="O69" s="98">
        <v>1</v>
      </c>
      <c r="P69" s="4" t="s">
        <v>74</v>
      </c>
      <c r="Q69" s="98">
        <v>3</v>
      </c>
    </row>
    <row r="70" spans="1:17" ht="12" customHeight="1" x14ac:dyDescent="0.25">
      <c r="A70" s="11"/>
      <c r="B70" s="11"/>
      <c r="D70" s="4"/>
      <c r="G70" s="11"/>
      <c r="H70" s="11"/>
      <c r="J70" s="4"/>
      <c r="M70" s="11"/>
      <c r="N70" s="11"/>
      <c r="P70" s="4"/>
    </row>
    <row r="71" spans="1:17" ht="12" customHeight="1" x14ac:dyDescent="0.25">
      <c r="A71" s="10" t="s">
        <v>24</v>
      </c>
      <c r="B71" s="11"/>
      <c r="D71" s="4"/>
      <c r="G71" s="10" t="s">
        <v>25</v>
      </c>
      <c r="H71" s="11"/>
      <c r="J71" s="4"/>
      <c r="M71" s="10" t="s">
        <v>26</v>
      </c>
      <c r="N71" s="11"/>
      <c r="P71" s="4"/>
    </row>
    <row r="72" spans="1:17" ht="12" customHeight="1" x14ac:dyDescent="0.25">
      <c r="A72" s="11" t="str">
        <f>VLOOKUP($R$8,Division5j,2,FALSE)</f>
        <v>128 Beveren 3</v>
      </c>
      <c r="B72" s="11" t="str">
        <f>VLOOKUP($S$8,Division5j,2,FALSE)</f>
        <v>143 Boey Temse 4</v>
      </c>
      <c r="C72" s="98">
        <v>1.5</v>
      </c>
      <c r="D72" s="4" t="s">
        <v>74</v>
      </c>
      <c r="E72" s="98">
        <v>2.5</v>
      </c>
      <c r="G72" s="11" t="str">
        <f>VLOOKUP($R$8,Division5k,2,FALSE)</f>
        <v>514 Montigny-Fontaine 4</v>
      </c>
      <c r="H72" s="11" t="str">
        <f>VLOOKUP($S$8,Division5k,2,FALSE)</f>
        <v>501 CREC Charlerloi 4</v>
      </c>
      <c r="I72" s="98">
        <v>2</v>
      </c>
      <c r="J72" s="4" t="s">
        <v>74</v>
      </c>
      <c r="K72" s="98">
        <v>2</v>
      </c>
      <c r="M72" s="11" t="str">
        <f>VLOOKUP($R$8,Division5l,2,FALSE)</f>
        <v>124 Deurne 4</v>
      </c>
      <c r="N72" s="11" t="str">
        <f>VLOOKUP($S$8,Division5l,2,FALSE)</f>
        <v>132 SK Oude-God 6</v>
      </c>
      <c r="O72" s="98">
        <v>3.5</v>
      </c>
      <c r="P72" s="4" t="s">
        <v>74</v>
      </c>
      <c r="Q72" s="98">
        <v>0.5</v>
      </c>
    </row>
    <row r="73" spans="1:17" ht="12" customHeight="1" x14ac:dyDescent="0.25">
      <c r="A73" s="11" t="str">
        <f>VLOOKUP($R$9,Division5j,2,FALSE)</f>
        <v>190 Burcht 2</v>
      </c>
      <c r="B73" s="11" t="str">
        <f>VLOOKUP($S$9,Division5j,2,FALSE)</f>
        <v>417 Pion-Aalst 3</v>
      </c>
      <c r="C73" s="98">
        <v>1</v>
      </c>
      <c r="D73" s="4" t="s">
        <v>74</v>
      </c>
      <c r="E73" s="98">
        <v>3</v>
      </c>
      <c r="G73" s="11" t="str">
        <f>VLOOKUP($R$9,Division5k,2,FALSE)</f>
        <v>952 Wavre 6</v>
      </c>
      <c r="H73" s="11" t="str">
        <f>VLOOKUP($S$9,Division5k,2,FALSE)</f>
        <v>902 CE Sambrevillois 3</v>
      </c>
      <c r="I73" s="98">
        <v>1.5</v>
      </c>
      <c r="J73" s="4" t="s">
        <v>74</v>
      </c>
      <c r="K73" s="98">
        <v>2.5</v>
      </c>
      <c r="M73" s="11" t="str">
        <f>VLOOKUP($R$9,Division5l,2,FALSE)</f>
        <v>194 ChessLooks Lier 3</v>
      </c>
      <c r="N73" s="11" t="str">
        <f>VLOOKUP($S$9,Division5l,2,FALSE)</f>
        <v>114 Mechelen 8</v>
      </c>
      <c r="O73" s="98">
        <v>3.5</v>
      </c>
      <c r="P73" s="4" t="s">
        <v>74</v>
      </c>
      <c r="Q73" s="98">
        <v>0.5</v>
      </c>
    </row>
    <row r="74" spans="1:17" ht="12" customHeight="1" x14ac:dyDescent="0.25">
      <c r="A74" s="11" t="str">
        <f>VLOOKUP($R$10,Division5j,2,FALSE)</f>
        <v>261 Opwijk 3</v>
      </c>
      <c r="B74" s="11" t="str">
        <f>VLOOKUP($S$10,Division5j,2,FALSE)</f>
        <v>204 Excelsior 1</v>
      </c>
      <c r="C74" s="98">
        <v>0.5</v>
      </c>
      <c r="D74" s="4" t="s">
        <v>74</v>
      </c>
      <c r="E74" s="98">
        <v>3.5</v>
      </c>
      <c r="G74" s="11" t="str">
        <f>VLOOKUP($R$10,Division5k,2,FALSE)</f>
        <v>525 CELB Anderlues 3</v>
      </c>
      <c r="H74" s="11" t="str">
        <f>VLOOKUP($S$10,Division5k,2,FALSE)</f>
        <v>228 Dworp 4</v>
      </c>
      <c r="I74" s="98">
        <v>3</v>
      </c>
      <c r="J74" s="4" t="s">
        <v>74</v>
      </c>
      <c r="K74" s="98">
        <v>1</v>
      </c>
      <c r="M74" s="11" t="str">
        <f>VLOOKUP($R$10,Division5l,2,FALSE)</f>
        <v>130 Moretus Hoboken 3</v>
      </c>
      <c r="N74" s="11" t="str">
        <f>VLOOKUP($S$10,Division5l,2,FALSE)</f>
        <v>174 Brasschaat 7</v>
      </c>
      <c r="O74" s="98">
        <v>1</v>
      </c>
      <c r="P74" s="4" t="s">
        <v>74</v>
      </c>
      <c r="Q74" s="98">
        <v>3</v>
      </c>
    </row>
    <row r="75" spans="1:17" ht="12" customHeight="1" x14ac:dyDescent="0.25">
      <c r="A75" s="11" t="str">
        <f>VLOOKUP($R$11,Division5j,2,FALSE)</f>
        <v>425 Dendermonde 2</v>
      </c>
      <c r="B75" s="11" t="str">
        <f>VLOOKUP($S$11,Division5j,2,FALSE)</f>
        <v>432 Wetteren 6</v>
      </c>
      <c r="C75" s="98">
        <v>4</v>
      </c>
      <c r="D75" s="4" t="s">
        <v>74</v>
      </c>
      <c r="E75" s="98">
        <v>0</v>
      </c>
      <c r="G75" s="11" t="str">
        <f>VLOOKUP($R$11,Division5k,2,FALSE)</f>
        <v>961 Braine Echecs 3</v>
      </c>
      <c r="H75" s="11" t="str">
        <f>VLOOKUP($S$11,Division5k,2,FALSE)</f>
        <v>207 2 Fous Diogène 3</v>
      </c>
      <c r="I75" s="98">
        <v>0.5</v>
      </c>
      <c r="J75" s="4" t="s">
        <v>74</v>
      </c>
      <c r="K75" s="98">
        <v>3.5</v>
      </c>
      <c r="M75" s="11" t="str">
        <f>VLOOKUP($R$11,Division5l,2,FALSE)</f>
        <v>135 Geel 3</v>
      </c>
      <c r="N75" s="11" t="str">
        <f>VLOOKUP($S$11,Division5l,2,FALSE)</f>
        <v>230 Leuven Centraal 6</v>
      </c>
      <c r="O75" s="98">
        <v>3</v>
      </c>
      <c r="P75" s="4" t="s">
        <v>74</v>
      </c>
      <c r="Q75" s="98">
        <v>1</v>
      </c>
    </row>
    <row r="76" spans="1:17" ht="12" customHeight="1" x14ac:dyDescent="0.25">
      <c r="A76" s="11" t="str">
        <f>VLOOKUP($R$12,Division5j,2,FALSE)</f>
        <v>132 SK Oude-God 5</v>
      </c>
      <c r="B76" s="11" t="str">
        <f>VLOOKUP($S$12,Division5j,2,FALSE)</f>
        <v>436 LSV-Chesspirant 9</v>
      </c>
      <c r="C76" s="98">
        <v>0.5</v>
      </c>
      <c r="D76" s="4" t="s">
        <v>74</v>
      </c>
      <c r="E76" s="98">
        <v>3.5</v>
      </c>
      <c r="G76" s="11" t="str">
        <f>VLOOKUP($R$12,Division5k,2,FALSE)</f>
        <v>000 Bye 5K</v>
      </c>
      <c r="H76" s="11" t="str">
        <f>VLOOKUP($S$12,Division5k,2,FALSE)</f>
        <v>551 HCC Jurbise 3</v>
      </c>
      <c r="J76" s="4" t="s">
        <v>74</v>
      </c>
      <c r="M76" s="11" t="str">
        <f>VLOOKUP($R$12,Division5l,2,FALSE)</f>
        <v>128 Beveren 4</v>
      </c>
      <c r="N76" s="11" t="str">
        <f>VLOOKUP($S$12,Division5l,2,FALSE)</f>
        <v>260 Kapelle o/d Bos 2</v>
      </c>
      <c r="O76" s="98">
        <v>1.5</v>
      </c>
      <c r="P76" s="4" t="s">
        <v>74</v>
      </c>
      <c r="Q76" s="98">
        <v>2.5</v>
      </c>
    </row>
    <row r="77" spans="1:17" ht="12" customHeight="1" x14ac:dyDescent="0.25">
      <c r="A77" s="11" t="str">
        <f>VLOOKUP($R$13,Division5j,2,FALSE)</f>
        <v>401 KGSRL 16</v>
      </c>
      <c r="B77" s="11" t="str">
        <f>VLOOKUP($S$13,Division5j,2,FALSE)</f>
        <v>436 LSV-Chesspirant 8</v>
      </c>
      <c r="C77" s="98">
        <v>2</v>
      </c>
      <c r="D77" s="4" t="s">
        <v>74</v>
      </c>
      <c r="E77" s="98">
        <v>2</v>
      </c>
      <c r="G77" s="11" t="str">
        <f>VLOOKUP($R$13,Division5k,2,FALSE)</f>
        <v>233 DZD Halle 2</v>
      </c>
      <c r="H77" s="11" t="str">
        <f>VLOOKUP($S$13,Division5k,2,FALSE)</f>
        <v>549 Saint-Ghislain 2</v>
      </c>
      <c r="I77" s="98">
        <v>3</v>
      </c>
      <c r="J77" s="4" t="s">
        <v>74</v>
      </c>
      <c r="K77" s="98">
        <v>1</v>
      </c>
      <c r="M77" s="11" t="str">
        <f>VLOOKUP($R$13,Division5l,2,FALSE)</f>
        <v>192 SK Lier 2</v>
      </c>
      <c r="N77" s="11" t="str">
        <f>VLOOKUP($S$13,Division5l,2,FALSE)</f>
        <v>166 TSM Mechelen 3</v>
      </c>
      <c r="O77" s="98">
        <v>1.5</v>
      </c>
      <c r="P77" s="4" t="s">
        <v>74</v>
      </c>
      <c r="Q77" s="98">
        <v>2.5</v>
      </c>
    </row>
    <row r="78" spans="1:17" ht="12" customHeight="1" x14ac:dyDescent="0.25">
      <c r="D78" s="4"/>
      <c r="J78" s="4"/>
      <c r="P78" s="4"/>
    </row>
    <row r="79" spans="1:17" ht="12" hidden="1" customHeight="1" x14ac:dyDescent="0.25">
      <c r="A79" s="10" t="s">
        <v>27</v>
      </c>
      <c r="B79" s="11"/>
      <c r="D79" s="4"/>
      <c r="G79" s="10" t="s">
        <v>44</v>
      </c>
      <c r="H79" s="11"/>
      <c r="J79" s="4"/>
      <c r="P79" s="4"/>
    </row>
    <row r="80" spans="1:17" ht="12" hidden="1" customHeight="1" x14ac:dyDescent="0.25">
      <c r="A80" s="11">
        <f>VLOOKUP($R$8,Division5m,2,FALSE)</f>
        <v>0</v>
      </c>
      <c r="B80" s="11">
        <f>VLOOKUP($S$8,Division5m,2,FALSE)</f>
        <v>0</v>
      </c>
      <c r="C80" s="98">
        <v>0</v>
      </c>
      <c r="D80" s="4" t="s">
        <v>74</v>
      </c>
      <c r="E80" s="98">
        <v>0</v>
      </c>
      <c r="G80" s="11">
        <f>VLOOKUP($R$8,Division5n,2,FALSE)</f>
        <v>0</v>
      </c>
      <c r="H80" s="11">
        <f>VLOOKUP($S$8,Division5n,2,FALSE)</f>
        <v>0</v>
      </c>
      <c r="I80" s="98">
        <v>0</v>
      </c>
      <c r="J80" s="4" t="s">
        <v>74</v>
      </c>
      <c r="K80" s="98">
        <v>0</v>
      </c>
      <c r="P80" s="4"/>
    </row>
    <row r="81" spans="1:16" ht="12" hidden="1" customHeight="1" x14ac:dyDescent="0.25">
      <c r="A81" s="11">
        <f>VLOOKUP($R$9,Division5m,2,FALSE)</f>
        <v>0</v>
      </c>
      <c r="B81" s="11">
        <f>VLOOKUP($S$9,Division5m,2,FALSE)</f>
        <v>0</v>
      </c>
      <c r="C81" s="98">
        <v>0</v>
      </c>
      <c r="D81" s="4" t="s">
        <v>74</v>
      </c>
      <c r="E81" s="98">
        <v>0</v>
      </c>
      <c r="G81" s="11">
        <f>VLOOKUP($R$9,Division5n,2,FALSE)</f>
        <v>0</v>
      </c>
      <c r="H81" s="11">
        <f>VLOOKUP($S$9,Division5n,2,FALSE)</f>
        <v>0</v>
      </c>
      <c r="I81" s="98">
        <v>0</v>
      </c>
      <c r="J81" s="4" t="s">
        <v>74</v>
      </c>
      <c r="K81" s="98">
        <v>0</v>
      </c>
      <c r="P81" s="4"/>
    </row>
    <row r="82" spans="1:16" ht="12" hidden="1" customHeight="1" x14ac:dyDescent="0.25">
      <c r="A82" s="11">
        <f>VLOOKUP($R$10,Division5m,2,FALSE)</f>
        <v>0</v>
      </c>
      <c r="B82" s="11">
        <f>VLOOKUP($S$10,Division5m,2,FALSE)</f>
        <v>0</v>
      </c>
      <c r="C82" s="98">
        <v>0</v>
      </c>
      <c r="D82" s="4" t="s">
        <v>74</v>
      </c>
      <c r="E82" s="98">
        <v>0</v>
      </c>
      <c r="G82" s="11">
        <f>VLOOKUP($R$10,Division5n,2,FALSE)</f>
        <v>0</v>
      </c>
      <c r="H82" s="11">
        <f>VLOOKUP($S$10,Division5n,2,FALSE)</f>
        <v>0</v>
      </c>
      <c r="I82" s="98">
        <v>0</v>
      </c>
      <c r="J82" s="4" t="s">
        <v>74</v>
      </c>
      <c r="K82" s="98">
        <v>0</v>
      </c>
      <c r="P82" s="4"/>
    </row>
    <row r="83" spans="1:16" ht="12" hidden="1" customHeight="1" x14ac:dyDescent="0.25">
      <c r="A83" s="11">
        <f>VLOOKUP($R$11,Division5m,2,FALSE)</f>
        <v>0</v>
      </c>
      <c r="B83" s="11">
        <f>VLOOKUP($S$11,Division5m,2,FALSE)</f>
        <v>0</v>
      </c>
      <c r="C83" s="98">
        <v>0</v>
      </c>
      <c r="D83" s="4" t="s">
        <v>74</v>
      </c>
      <c r="E83" s="98">
        <v>0</v>
      </c>
      <c r="G83" s="11">
        <f>VLOOKUP($R$11,Division5n,2,FALSE)</f>
        <v>0</v>
      </c>
      <c r="H83" s="11">
        <f>VLOOKUP($S$11,Division5n,2,FALSE)</f>
        <v>0</v>
      </c>
      <c r="I83" s="98">
        <v>0</v>
      </c>
      <c r="J83" s="4" t="s">
        <v>74</v>
      </c>
      <c r="K83" s="98">
        <v>0</v>
      </c>
      <c r="P83" s="4"/>
    </row>
    <row r="84" spans="1:16" ht="12" hidden="1" customHeight="1" x14ac:dyDescent="0.25">
      <c r="A84" s="11">
        <f>VLOOKUP($R$12,Division5m,2,FALSE)</f>
        <v>0</v>
      </c>
      <c r="B84" s="11">
        <f>VLOOKUP($S$12,Division5m,2,FALSE)</f>
        <v>0</v>
      </c>
      <c r="C84" s="98">
        <v>0</v>
      </c>
      <c r="D84" s="4" t="s">
        <v>74</v>
      </c>
      <c r="E84" s="98">
        <v>0</v>
      </c>
      <c r="G84" s="11">
        <f>VLOOKUP($R$12,Division5n,2,FALSE)</f>
        <v>0</v>
      </c>
      <c r="H84" s="11">
        <f>VLOOKUP($S$12,Division5n,2,FALSE)</f>
        <v>0</v>
      </c>
      <c r="I84" s="98">
        <v>0</v>
      </c>
      <c r="J84" s="4" t="s">
        <v>74</v>
      </c>
      <c r="K84" s="98">
        <v>0</v>
      </c>
      <c r="P84" s="4"/>
    </row>
    <row r="85" spans="1:16" ht="12" hidden="1" customHeight="1" x14ac:dyDescent="0.25">
      <c r="A85" s="11">
        <f>VLOOKUP($R$13,Division5m,2,FALSE)</f>
        <v>0</v>
      </c>
      <c r="B85" s="11">
        <f>VLOOKUP($S$13,Division5m,2,FALSE)</f>
        <v>0</v>
      </c>
      <c r="C85" s="98">
        <v>0</v>
      </c>
      <c r="D85" s="4" t="s">
        <v>74</v>
      </c>
      <c r="E85" s="98">
        <v>0</v>
      </c>
      <c r="G85" s="11">
        <f>VLOOKUP($R$13,Division5n,2,FALSE)</f>
        <v>0</v>
      </c>
      <c r="H85" s="11">
        <f>VLOOKUP($S$13,Division5n,2,FALSE)</f>
        <v>0</v>
      </c>
      <c r="I85" s="98">
        <v>0</v>
      </c>
      <c r="J85" s="4" t="s">
        <v>74</v>
      </c>
      <c r="K85" s="98">
        <v>0</v>
      </c>
      <c r="P85" s="4"/>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V85"/>
  <sheetViews>
    <sheetView showGridLines="0" workbookViewId="0"/>
  </sheetViews>
  <sheetFormatPr defaultColWidth="9.21875" defaultRowHeight="12" customHeight="1" x14ac:dyDescent="0.25"/>
  <cols>
    <col min="1" max="1" width="21.44140625" style="5" bestFit="1" customWidth="1"/>
    <col min="2" max="2" width="20.21875" style="5" bestFit="1" customWidth="1"/>
    <col min="3" max="3" width="3.44140625" style="98" customWidth="1"/>
    <col min="4" max="4" width="1.44140625" style="95" bestFit="1" customWidth="1"/>
    <col min="5" max="5" width="3.44140625" style="98" customWidth="1"/>
    <col min="6" max="6" width="1.5546875" style="5" customWidth="1"/>
    <col min="7" max="7" width="19.77734375" style="5" bestFit="1" customWidth="1"/>
    <col min="8" max="8" width="20.21875" style="5" bestFit="1" customWidth="1"/>
    <col min="9" max="9" width="3.44140625" style="98" customWidth="1"/>
    <col min="10" max="10" width="1.44140625" style="95" bestFit="1" customWidth="1"/>
    <col min="11" max="11" width="3.44140625" style="98" customWidth="1"/>
    <col min="12" max="12" width="1.5546875" style="5" customWidth="1"/>
    <col min="13" max="13" width="19.77734375" style="5" bestFit="1" customWidth="1"/>
    <col min="14" max="14" width="21.44140625" style="5" bestFit="1" customWidth="1"/>
    <col min="15" max="15" width="3.44140625" style="100" customWidth="1"/>
    <col min="16" max="16" width="1.44140625" style="95" bestFit="1" customWidth="1"/>
    <col min="17" max="17" width="3.44140625" style="100" customWidth="1"/>
    <col min="18" max="18" width="2.5546875" style="11" hidden="1" customWidth="1"/>
    <col min="19" max="19" width="2.5546875" style="5" hidden="1" customWidth="1"/>
    <col min="20" max="16384" width="9.21875" style="5"/>
  </cols>
  <sheetData>
    <row r="1" spans="1:22" ht="12" customHeight="1" x14ac:dyDescent="0.25">
      <c r="A1" s="3"/>
      <c r="B1" s="3"/>
      <c r="D1" s="4"/>
      <c r="G1" s="6" t="str">
        <f>CONCATENATE("INTERCLUBS NATIONAUX ",Data!$B$1)</f>
        <v>INTERCLUBS NATIONAUX 2021-2022</v>
      </c>
      <c r="H1" s="7"/>
      <c r="J1" s="4"/>
      <c r="M1" s="3"/>
      <c r="N1" s="3"/>
      <c r="O1" s="97"/>
      <c r="P1" s="4"/>
    </row>
    <row r="2" spans="1:22" ht="12" customHeight="1" x14ac:dyDescent="0.25">
      <c r="A2" s="3"/>
      <c r="B2" s="3"/>
      <c r="D2" s="4"/>
      <c r="G2" s="6" t="str">
        <f>CONCATENATE("NATIONALE INTERCLUBS ",Data!$B$1)</f>
        <v>NATIONALE INTERCLUBS 2021-2022</v>
      </c>
      <c r="H2" s="7"/>
      <c r="J2" s="4"/>
      <c r="M2" s="3"/>
      <c r="N2" s="3"/>
      <c r="O2" s="97"/>
      <c r="P2" s="4"/>
    </row>
    <row r="3" spans="1:22" ht="12" customHeight="1" x14ac:dyDescent="0.25">
      <c r="A3" s="3"/>
      <c r="B3" s="3"/>
      <c r="D3" s="4"/>
      <c r="G3" s="6"/>
      <c r="H3" s="7"/>
      <c r="J3" s="4"/>
      <c r="M3" s="3"/>
      <c r="N3" s="3"/>
      <c r="O3" s="97"/>
      <c r="P3" s="4"/>
    </row>
    <row r="4" spans="1:22" ht="12" customHeight="1" x14ac:dyDescent="0.25">
      <c r="A4" s="3"/>
      <c r="B4" s="3"/>
      <c r="D4" s="4"/>
      <c r="G4" s="6"/>
      <c r="H4" s="7"/>
      <c r="J4" s="4"/>
      <c r="M4" s="3"/>
      <c r="N4" s="3"/>
      <c r="O4" s="97"/>
      <c r="P4" s="4"/>
    </row>
    <row r="5" spans="1:22" ht="12" customHeight="1" x14ac:dyDescent="0.25">
      <c r="A5" s="3"/>
      <c r="B5" s="3"/>
      <c r="D5" s="4"/>
      <c r="G5" s="9" t="s">
        <v>29</v>
      </c>
      <c r="H5" s="2" t="str">
        <f>VLOOKUP(G5,Data,2,FALSE)</f>
        <v>21/11/2021</v>
      </c>
      <c r="J5" s="4"/>
      <c r="M5" s="3"/>
      <c r="N5" s="3"/>
      <c r="O5" s="97"/>
      <c r="P5" s="4"/>
    </row>
    <row r="6" spans="1:22" ht="12" customHeight="1" x14ac:dyDescent="0.25">
      <c r="A6" s="3"/>
      <c r="B6" s="3"/>
      <c r="D6" s="4"/>
      <c r="G6" s="3"/>
      <c r="H6" s="3"/>
      <c r="J6" s="4"/>
      <c r="M6" s="3"/>
      <c r="N6" s="3"/>
      <c r="O6" s="97"/>
      <c r="P6" s="4"/>
    </row>
    <row r="7" spans="1:22" ht="12" customHeight="1" x14ac:dyDescent="0.25">
      <c r="A7" s="10" t="s">
        <v>0</v>
      </c>
      <c r="B7" s="11"/>
      <c r="D7" s="4"/>
      <c r="G7" s="10" t="s">
        <v>1</v>
      </c>
      <c r="H7" s="11"/>
      <c r="I7" s="101"/>
      <c r="J7" s="4"/>
      <c r="K7" s="101"/>
      <c r="M7" s="10" t="s">
        <v>2</v>
      </c>
      <c r="N7" s="11"/>
      <c r="O7" s="97"/>
      <c r="P7" s="4"/>
    </row>
    <row r="8" spans="1:22" ht="12" customHeight="1" x14ac:dyDescent="0.25">
      <c r="A8" s="11" t="str">
        <f>VLOOKUP($R$8,Division1,2,FALSE)</f>
        <v>607 KSK Rochade 1</v>
      </c>
      <c r="B8" s="11" t="str">
        <f>VLOOKUP($S$8,Division1,2,FALSE)</f>
        <v>514 Montigny-Fontaine 1</v>
      </c>
      <c r="C8" s="98">
        <v>6.5</v>
      </c>
      <c r="D8" s="4" t="s">
        <v>74</v>
      </c>
      <c r="E8" s="98">
        <v>1.5</v>
      </c>
      <c r="G8" s="11" t="str">
        <f>VLOOKUP($R$8,Division2a,2,FALSE)</f>
        <v>166 TSM Mechelen 1</v>
      </c>
      <c r="H8" s="11" t="str">
        <f>VLOOKUP($S$8,Division2a,2,FALSE)</f>
        <v>124 Deurne 1</v>
      </c>
      <c r="I8" s="98">
        <v>4.5</v>
      </c>
      <c r="J8" s="4" t="s">
        <v>74</v>
      </c>
      <c r="K8" s="98">
        <v>3.5</v>
      </c>
      <c r="M8" s="11" t="str">
        <f>VLOOKUP($R$8,Division2b,2,FALSE)</f>
        <v>607 KSK Rochade 2</v>
      </c>
      <c r="N8" s="11" t="str">
        <f>VLOOKUP($S$8,Division2b,2,FALSE)</f>
        <v>627 SF Wirtzfeld 2 - FF</v>
      </c>
      <c r="O8" s="99"/>
      <c r="P8" s="4" t="s">
        <v>74</v>
      </c>
      <c r="Q8" s="99"/>
      <c r="R8" s="12">
        <v>2</v>
      </c>
      <c r="S8" s="11">
        <v>12</v>
      </c>
      <c r="U8" s="12"/>
      <c r="V8" s="11"/>
    </row>
    <row r="9" spans="1:22" ht="12" customHeight="1" x14ac:dyDescent="0.25">
      <c r="A9" s="11" t="str">
        <f>VLOOKUP($R$9,Division1,2,FALSE)</f>
        <v>621 TAL 1</v>
      </c>
      <c r="B9" s="11" t="str">
        <f>VLOOKUP($S$9,Division1,2,FALSE)</f>
        <v>303 KBSK Brugge 1</v>
      </c>
      <c r="C9" s="98">
        <v>4</v>
      </c>
      <c r="D9" s="4" t="s">
        <v>74</v>
      </c>
      <c r="E9" s="98">
        <v>4</v>
      </c>
      <c r="G9" s="11" t="str">
        <f>VLOOKUP($R$9,Division2a,2,FALSE)</f>
        <v>309 KRST Roeselare 1</v>
      </c>
      <c r="H9" s="11" t="str">
        <f>VLOOKUP($S$9,Division2a,2,FALSE)</f>
        <v>303 KBSK Brugge 2</v>
      </c>
      <c r="I9" s="98">
        <v>1</v>
      </c>
      <c r="J9" s="4" t="s">
        <v>74</v>
      </c>
      <c r="K9" s="98">
        <v>7</v>
      </c>
      <c r="M9" s="11" t="str">
        <f>VLOOKUP($R$9,Division2b,2,FALSE)</f>
        <v>239 Boitsfort 1</v>
      </c>
      <c r="N9" s="11" t="str">
        <f>VLOOKUP($S$9,Division2b,2,FALSE)</f>
        <v>901 Namur Echecs 1</v>
      </c>
      <c r="O9" s="99">
        <v>4.5</v>
      </c>
      <c r="P9" s="4" t="s">
        <v>74</v>
      </c>
      <c r="Q9" s="99">
        <v>3.5</v>
      </c>
      <c r="R9" s="12">
        <v>3</v>
      </c>
      <c r="S9" s="11">
        <v>1</v>
      </c>
      <c r="U9" s="12"/>
      <c r="V9" s="11"/>
    </row>
    <row r="10" spans="1:22" ht="12" customHeight="1" x14ac:dyDescent="0.25">
      <c r="A10" s="11" t="str">
        <f>VLOOKUP($R$10,Division1,2,FALSE)</f>
        <v>301 KOSK Oostende 1</v>
      </c>
      <c r="B10" s="11" t="str">
        <f>VLOOKUP($S$10,Division1,2,FALSE)</f>
        <v>604 KSK47-Eynatten 1</v>
      </c>
      <c r="C10" s="98">
        <v>4.5</v>
      </c>
      <c r="D10" s="4" t="s">
        <v>74</v>
      </c>
      <c r="E10" s="98">
        <v>3.5</v>
      </c>
      <c r="G10" s="11" t="str">
        <f>VLOOKUP($R$10,Division2a,2,FALSE)</f>
        <v>432 Wetteren 1</v>
      </c>
      <c r="H10" s="11" t="str">
        <f>VLOOKUP($S$10,Division2a,2,FALSE)</f>
        <v>462 Zottegem 1</v>
      </c>
      <c r="I10" s="98">
        <v>4.5</v>
      </c>
      <c r="J10" s="4" t="s">
        <v>74</v>
      </c>
      <c r="K10" s="98">
        <v>3.5</v>
      </c>
      <c r="M10" s="11" t="str">
        <f>VLOOKUP($R$10,Division2b,2,FALSE)</f>
        <v>230 Leuven Centraal 1</v>
      </c>
      <c r="N10" s="11" t="str">
        <f>VLOOKUP($S$10,Division2b,2,FALSE)</f>
        <v>226 Europchess 1</v>
      </c>
      <c r="O10" s="99">
        <v>3.5</v>
      </c>
      <c r="P10" s="4" t="s">
        <v>74</v>
      </c>
      <c r="Q10" s="99">
        <v>4.5</v>
      </c>
      <c r="R10" s="12">
        <v>4</v>
      </c>
      <c r="S10" s="11">
        <v>11</v>
      </c>
      <c r="U10" s="12"/>
      <c r="V10" s="11"/>
    </row>
    <row r="11" spans="1:22" ht="12" customHeight="1" x14ac:dyDescent="0.25">
      <c r="A11" s="11" t="str">
        <f>VLOOKUP($R$11,Division1,2,FALSE)</f>
        <v>174 Brasschaat 1</v>
      </c>
      <c r="B11" s="11" t="str">
        <f>VLOOKUP($S$11,Division1,2,FALSE)</f>
        <v>471 Wachtebeke 1</v>
      </c>
      <c r="C11" s="98">
        <v>1</v>
      </c>
      <c r="D11" s="4" t="s">
        <v>74</v>
      </c>
      <c r="E11" s="98">
        <v>7</v>
      </c>
      <c r="G11" s="11" t="str">
        <f>VLOOKUP($R$11,Division2a,2,FALSE)</f>
        <v>402 Jean Jaures Gent 1</v>
      </c>
      <c r="H11" s="11" t="str">
        <f>VLOOKUP($S$11,Division2a,2,FALSE)</f>
        <v>471 Wachtebeke 2</v>
      </c>
      <c r="I11" s="98">
        <v>4.5</v>
      </c>
      <c r="J11" s="4" t="s">
        <v>74</v>
      </c>
      <c r="K11" s="98">
        <v>3.5</v>
      </c>
      <c r="M11" s="11" t="str">
        <f>VLOOKUP($R$11,Division2b,2,FALSE)</f>
        <v>176 Westerlo 1</v>
      </c>
      <c r="N11" s="11" t="str">
        <f>VLOOKUP($S$11,Division2b,2,FALSE)</f>
        <v>231 DT Leuven 1</v>
      </c>
      <c r="O11" s="99">
        <v>2</v>
      </c>
      <c r="P11" s="4" t="s">
        <v>74</v>
      </c>
      <c r="Q11" s="99">
        <v>6</v>
      </c>
      <c r="R11" s="12">
        <v>5</v>
      </c>
      <c r="S11" s="11">
        <v>10</v>
      </c>
      <c r="U11" s="12"/>
      <c r="V11" s="11"/>
    </row>
    <row r="12" spans="1:22" ht="12" customHeight="1" x14ac:dyDescent="0.25">
      <c r="A12" s="11" t="str">
        <f>VLOOKUP($R$12,Division1,2,FALSE)</f>
        <v>601 CRELEL Liège 1</v>
      </c>
      <c r="B12" s="11" t="str">
        <f>VLOOKUP($S$12,Division1,2,FALSE)</f>
        <v>401 KGSRL 1</v>
      </c>
      <c r="C12" s="98">
        <v>4.5</v>
      </c>
      <c r="D12" s="4" t="s">
        <v>74</v>
      </c>
      <c r="E12" s="98">
        <v>3.5</v>
      </c>
      <c r="G12" s="11" t="str">
        <f>VLOOKUP($R$12,Division2a,2,FALSE)</f>
        <v>114 Mechelen 1</v>
      </c>
      <c r="H12" s="11" t="str">
        <f>VLOOKUP($S$12,Division2a,2,FALSE)</f>
        <v>261 Opwijk 1</v>
      </c>
      <c r="I12" s="98">
        <v>5.5</v>
      </c>
      <c r="J12" s="4" t="s">
        <v>74</v>
      </c>
      <c r="K12" s="98">
        <v>2.5</v>
      </c>
      <c r="M12" s="11" t="str">
        <f>VLOOKUP($R$12,Division2b,2,FALSE)</f>
        <v>601 CRELEL Liège 2</v>
      </c>
      <c r="N12" s="11" t="str">
        <f>VLOOKUP($S$12,Division2b,2,FALSE)</f>
        <v>201 CREB Bruxelles 1</v>
      </c>
      <c r="O12" s="99">
        <v>6</v>
      </c>
      <c r="P12" s="4" t="s">
        <v>74</v>
      </c>
      <c r="Q12" s="99">
        <v>2</v>
      </c>
      <c r="R12" s="12">
        <v>6</v>
      </c>
      <c r="S12" s="11">
        <v>9</v>
      </c>
      <c r="U12" s="12"/>
      <c r="V12" s="11"/>
    </row>
    <row r="13" spans="1:22" ht="12" customHeight="1" x14ac:dyDescent="0.25">
      <c r="A13" s="11" t="str">
        <f>VLOOKUP($R$13,Division1,2,FALSE)</f>
        <v>627 SF Wirtzfeld 1</v>
      </c>
      <c r="B13" s="11" t="str">
        <f>VLOOKUP($S$13,Division1,2,FALSE)</f>
        <v>109 Borgerhout 1</v>
      </c>
      <c r="C13" s="98">
        <v>7</v>
      </c>
      <c r="D13" s="4" t="s">
        <v>74</v>
      </c>
      <c r="E13" s="98">
        <v>1</v>
      </c>
      <c r="G13" s="11" t="str">
        <f>VLOOKUP($R$13,Division2a,2,FALSE)</f>
        <v>143 Boey Temse 1</v>
      </c>
      <c r="H13" s="11" t="str">
        <f>VLOOKUP($S$13,Division2a,2,FALSE)</f>
        <v>209 The Belgian CC 1</v>
      </c>
      <c r="I13" s="98">
        <v>5</v>
      </c>
      <c r="J13" s="4" t="s">
        <v>74</v>
      </c>
      <c r="K13" s="98">
        <v>3</v>
      </c>
      <c r="M13" s="11" t="str">
        <f>VLOOKUP($R$13,Division2b,2,FALSE)</f>
        <v>501 CREC Charlerloi 1</v>
      </c>
      <c r="N13" s="11" t="str">
        <f>VLOOKUP($S$13,Division2b,2,FALSE)</f>
        <v>952 Wavre 1</v>
      </c>
      <c r="O13" s="99">
        <v>6</v>
      </c>
      <c r="P13" s="4" t="s">
        <v>74</v>
      </c>
      <c r="Q13" s="99">
        <v>2</v>
      </c>
      <c r="R13" s="12">
        <v>7</v>
      </c>
      <c r="S13" s="11">
        <v>8</v>
      </c>
      <c r="U13" s="12"/>
      <c r="V13" s="11"/>
    </row>
    <row r="14" spans="1:22" ht="12" customHeight="1" x14ac:dyDescent="0.25">
      <c r="A14" s="11"/>
      <c r="B14" s="11"/>
      <c r="D14" s="4"/>
      <c r="G14" s="3"/>
      <c r="H14" s="3"/>
      <c r="J14" s="4"/>
      <c r="M14" s="3"/>
      <c r="N14" s="3"/>
      <c r="O14" s="96"/>
      <c r="P14" s="4"/>
    </row>
    <row r="15" spans="1:22" ht="12" customHeight="1" x14ac:dyDescent="0.25">
      <c r="A15" s="10" t="s">
        <v>3</v>
      </c>
      <c r="B15" s="11"/>
      <c r="D15" s="4"/>
      <c r="G15" s="10" t="s">
        <v>4</v>
      </c>
      <c r="H15" s="11"/>
      <c r="I15" s="101"/>
      <c r="J15" s="4"/>
      <c r="K15" s="101"/>
      <c r="M15" s="10" t="s">
        <v>5</v>
      </c>
      <c r="N15" s="11"/>
      <c r="O15" s="96"/>
      <c r="P15" s="4"/>
    </row>
    <row r="16" spans="1:22" ht="12" customHeight="1" x14ac:dyDescent="0.25">
      <c r="A16" s="11" t="str">
        <f>VLOOKUP($R$8,Division3a,2,FALSE)</f>
        <v>465 SK Artevelde 1</v>
      </c>
      <c r="B16" s="11" t="str">
        <f>VLOOKUP($S$8,Division3a,2,FALSE)</f>
        <v>303 KBSK Brugge 3</v>
      </c>
      <c r="C16" s="98">
        <v>3.5</v>
      </c>
      <c r="D16" s="4" t="s">
        <v>74</v>
      </c>
      <c r="E16" s="98">
        <v>2.5</v>
      </c>
      <c r="G16" s="11" t="str">
        <f>VLOOKUP($R$8,Division3b,2,FALSE)</f>
        <v>278 Pantin 1</v>
      </c>
      <c r="H16" s="11" t="str">
        <f>VLOOKUP($S$8,Division3b,2,FALSE)</f>
        <v>244 Brussels 2</v>
      </c>
      <c r="I16" s="98">
        <v>3.5</v>
      </c>
      <c r="J16" s="4" t="s">
        <v>74</v>
      </c>
      <c r="K16" s="98">
        <v>2.5</v>
      </c>
      <c r="M16" s="11" t="str">
        <f>VLOOKUP($R$8,Division3c,2,FALSE)</f>
        <v>810 Marche en Famenne 1</v>
      </c>
      <c r="N16" s="11" t="str">
        <f>VLOOKUP($S$8,Division3c,2,FALSE)</f>
        <v>901 Namur Echecs 2</v>
      </c>
      <c r="O16" s="99">
        <v>3</v>
      </c>
      <c r="P16" s="4" t="s">
        <v>74</v>
      </c>
      <c r="Q16" s="99">
        <v>3</v>
      </c>
    </row>
    <row r="17" spans="1:17" ht="12" customHeight="1" x14ac:dyDescent="0.25">
      <c r="A17" s="11" t="str">
        <f>VLOOKUP($R$9,Division3a,2,FALSE)</f>
        <v>436 LSV-Chesspirant 1</v>
      </c>
      <c r="B17" s="11" t="str">
        <f>VLOOKUP($S$9,Division3a,2,FALSE)</f>
        <v>302 KISK Ieper 1</v>
      </c>
      <c r="C17" s="98">
        <v>3</v>
      </c>
      <c r="D17" s="4" t="s">
        <v>74</v>
      </c>
      <c r="E17" s="98">
        <v>3</v>
      </c>
      <c r="G17" s="11" t="str">
        <f>VLOOKUP($R$9,Division3b,2,FALSE)</f>
        <v>909 Philippeville 1</v>
      </c>
      <c r="H17" s="11" t="str">
        <f>VLOOKUP($S$9,Division3b,2,FALSE)</f>
        <v>244 Brussels 1</v>
      </c>
      <c r="I17" s="98">
        <v>1.5</v>
      </c>
      <c r="J17" s="4" t="s">
        <v>74</v>
      </c>
      <c r="K17" s="98">
        <v>4.5</v>
      </c>
      <c r="M17" s="11" t="str">
        <f>VLOOKUP($R$9,Division3c,2,FALSE)</f>
        <v>727 Midden-Limburg 1</v>
      </c>
      <c r="N17" s="11" t="str">
        <f>VLOOKUP($S$9,Division3c,2,FALSE)</f>
        <v>607 KSK Rochade 3</v>
      </c>
      <c r="O17" s="99">
        <v>2.5</v>
      </c>
      <c r="P17" s="4" t="s">
        <v>74</v>
      </c>
      <c r="Q17" s="99">
        <v>3.5</v>
      </c>
    </row>
    <row r="18" spans="1:17" ht="12" customHeight="1" x14ac:dyDescent="0.25">
      <c r="A18" s="11" t="str">
        <f>VLOOKUP($R$10,Division3a,2,FALSE)</f>
        <v>432 Wetteren 2</v>
      </c>
      <c r="B18" s="11" t="str">
        <f>VLOOKUP($S$10,Division3a,2,FALSE)</f>
        <v>301 KOSK Oostende 2</v>
      </c>
      <c r="C18" s="98">
        <v>4.5</v>
      </c>
      <c r="D18" s="4" t="s">
        <v>74</v>
      </c>
      <c r="E18" s="98">
        <v>1.5</v>
      </c>
      <c r="G18" s="11" t="str">
        <f>VLOOKUP($R$10,Division3b,2,FALSE)</f>
        <v>230 Leuven Centraal 2</v>
      </c>
      <c r="H18" s="11" t="str">
        <f>VLOOKUP($S$10,Division3b,2,FALSE)</f>
        <v>401 KGSRL 4</v>
      </c>
      <c r="I18" s="98">
        <v>2.5</v>
      </c>
      <c r="J18" s="4" t="s">
        <v>74</v>
      </c>
      <c r="K18" s="98">
        <v>3.5</v>
      </c>
      <c r="M18" s="11" t="str">
        <f>VLOOKUP($R$10,Division3c,2,FALSE)</f>
        <v>230 Leuven Centraal 3</v>
      </c>
      <c r="N18" s="11" t="str">
        <f>VLOOKUP($S$10,Division3c,2,FALSE)</f>
        <v>226 Europchess 2</v>
      </c>
      <c r="O18" s="99">
        <v>2.5</v>
      </c>
      <c r="P18" s="4" t="s">
        <v>74</v>
      </c>
      <c r="Q18" s="99">
        <v>3.5</v>
      </c>
    </row>
    <row r="19" spans="1:17" ht="12" customHeight="1" x14ac:dyDescent="0.25">
      <c r="A19" s="11" t="str">
        <f>VLOOKUP($R$11,Division3a,2,FALSE)</f>
        <v>313 KWSLE Waregem 1</v>
      </c>
      <c r="B19" s="11" t="str">
        <f>VLOOKUP($S$11,Division3a,2,FALSE)</f>
        <v>425 Dendermonde 1</v>
      </c>
      <c r="C19" s="98">
        <v>4.5</v>
      </c>
      <c r="D19" s="4" t="s">
        <v>74</v>
      </c>
      <c r="E19" s="98">
        <v>1.5</v>
      </c>
      <c r="G19" s="11" t="str">
        <f>VLOOKUP($R$11,Division3b,2,FALSE)</f>
        <v>228 Dworp 1</v>
      </c>
      <c r="H19" s="11" t="str">
        <f>VLOOKUP($S$11,Division3b,2,FALSE)</f>
        <v>548 Caissa Europe 1</v>
      </c>
      <c r="I19" s="98">
        <v>6</v>
      </c>
      <c r="J19" s="4" t="s">
        <v>74</v>
      </c>
      <c r="K19" s="98">
        <v>0</v>
      </c>
      <c r="M19" s="11" t="str">
        <f>VLOOKUP($R$11,Division3c,2,FALSE)</f>
        <v>174 Brasschaat 2</v>
      </c>
      <c r="N19" s="11" t="str">
        <f>VLOOKUP($S$11,Division3c,2,FALSE)</f>
        <v>135 Geel 1</v>
      </c>
      <c r="O19" s="99">
        <v>1.5</v>
      </c>
      <c r="P19" s="4" t="s">
        <v>74</v>
      </c>
      <c r="Q19" s="99">
        <v>4.5</v>
      </c>
    </row>
    <row r="20" spans="1:17" ht="12" customHeight="1" x14ac:dyDescent="0.25">
      <c r="A20" s="11" t="str">
        <f>VLOOKUP($R$12,Division3a,2,FALSE)</f>
        <v>401 KGSRL 2</v>
      </c>
      <c r="B20" s="11" t="str">
        <f>VLOOKUP($S$12,Division3a,2,FALSE)</f>
        <v>430 Landegem 1</v>
      </c>
      <c r="C20" s="98">
        <v>4.5</v>
      </c>
      <c r="D20" s="4" t="s">
        <v>74</v>
      </c>
      <c r="E20" s="98">
        <v>1.5</v>
      </c>
      <c r="G20" s="11" t="str">
        <f>VLOOKUP($R$12,Division3b,2,FALSE)</f>
        <v>541 Leuze-en-Hainaut 1</v>
      </c>
      <c r="H20" s="11" t="str">
        <f>VLOOKUP($S$12,Division3b,2,FALSE)</f>
        <v>239 Boitsfort 2</v>
      </c>
      <c r="I20" s="98">
        <v>2.5</v>
      </c>
      <c r="J20" s="4" t="s">
        <v>74</v>
      </c>
      <c r="K20" s="98">
        <v>3.5</v>
      </c>
      <c r="M20" s="11" t="str">
        <f>VLOOKUP($R$12,Division3c,2,FALSE)</f>
        <v>708 NLS Lommel 1</v>
      </c>
      <c r="N20" s="11" t="str">
        <f>VLOOKUP($S$12,Division3c,2,FALSE)</f>
        <v>618 Echiquier Mosan 1</v>
      </c>
      <c r="O20" s="99">
        <v>2.5</v>
      </c>
      <c r="P20" s="4" t="s">
        <v>74</v>
      </c>
      <c r="Q20" s="99">
        <v>3.5</v>
      </c>
    </row>
    <row r="21" spans="1:17" ht="12" customHeight="1" x14ac:dyDescent="0.25">
      <c r="A21" s="11" t="str">
        <f>VLOOKUP($R$13,Division3a,2,FALSE)</f>
        <v>401 KGSRL 3</v>
      </c>
      <c r="B21" s="11" t="str">
        <f>VLOOKUP($S$13,Division3a,2,FALSE)</f>
        <v>472 De Mercatel 1</v>
      </c>
      <c r="C21" s="98">
        <v>4</v>
      </c>
      <c r="D21" s="4" t="s">
        <v>74</v>
      </c>
      <c r="E21" s="98">
        <v>2</v>
      </c>
      <c r="G21" s="11" t="str">
        <f>VLOOKUP($R$13,Division3b,2,FALSE)</f>
        <v>501 CREC Charlerloi 2</v>
      </c>
      <c r="H21" s="11" t="str">
        <f>VLOOKUP($S$13,Division3b,2,FALSE)</f>
        <v>209 The Belgian CC 2</v>
      </c>
      <c r="I21" s="98">
        <v>3.5</v>
      </c>
      <c r="J21" s="4" t="s">
        <v>74</v>
      </c>
      <c r="K21" s="98">
        <v>2.5</v>
      </c>
      <c r="M21" s="11" t="str">
        <f>VLOOKUP($R$13,Division3c,2,FALSE)</f>
        <v>621 TAL 2</v>
      </c>
      <c r="N21" s="11" t="str">
        <f>VLOOKUP($S$13,Division3c,2,FALSE)</f>
        <v>703 Eisden/MSK-Dilsen 1</v>
      </c>
      <c r="O21" s="99">
        <v>3.5</v>
      </c>
      <c r="P21" s="4" t="s">
        <v>74</v>
      </c>
      <c r="Q21" s="99">
        <v>2.5</v>
      </c>
    </row>
    <row r="22" spans="1:17" ht="12" customHeight="1" x14ac:dyDescent="0.25">
      <c r="A22" s="11"/>
      <c r="B22" s="11"/>
      <c r="D22" s="4"/>
      <c r="G22" s="3"/>
      <c r="H22" s="3"/>
      <c r="J22" s="4"/>
      <c r="M22" s="3"/>
      <c r="N22" s="3"/>
      <c r="O22" s="96"/>
      <c r="P22" s="4"/>
    </row>
    <row r="23" spans="1:17" ht="12" customHeight="1" x14ac:dyDescent="0.25">
      <c r="A23" s="10" t="s">
        <v>6</v>
      </c>
      <c r="B23" s="11"/>
      <c r="D23" s="4"/>
      <c r="G23" s="10" t="s">
        <v>7</v>
      </c>
      <c r="H23" s="11"/>
      <c r="I23" s="101"/>
      <c r="J23" s="4"/>
      <c r="K23" s="101"/>
      <c r="M23" s="10" t="s">
        <v>8</v>
      </c>
      <c r="O23" s="96"/>
      <c r="P23" s="4"/>
    </row>
    <row r="24" spans="1:17" ht="12" customHeight="1" x14ac:dyDescent="0.25">
      <c r="A24" s="11" t="str">
        <f>VLOOKUP($R$8,Division3d,2,FALSE)</f>
        <v>166 TSM Mechelen 2</v>
      </c>
      <c r="B24" s="11" t="str">
        <f>VLOOKUP($S$8,Division3d,2,FALSE)</f>
        <v>132 SK Oude-God 1</v>
      </c>
      <c r="C24" s="98">
        <v>4</v>
      </c>
      <c r="D24" s="4" t="s">
        <v>74</v>
      </c>
      <c r="E24" s="98">
        <v>2</v>
      </c>
      <c r="G24" s="11" t="str">
        <f>VLOOKUP($R$8,Division4a,2,FALSE)</f>
        <v>278 Pantin 2</v>
      </c>
      <c r="H24" s="11" t="str">
        <f>VLOOKUP($S$8,Division4a,2,FALSE)</f>
        <v>514 Montigny-Fontaine 2</v>
      </c>
      <c r="I24" s="98">
        <v>3.5</v>
      </c>
      <c r="J24" s="4" t="s">
        <v>74</v>
      </c>
      <c r="K24" s="98">
        <v>0.5</v>
      </c>
      <c r="M24" s="11" t="str">
        <f>VLOOKUP($R$8,Division4b,2,FALSE)</f>
        <v>278 Pantin 3</v>
      </c>
      <c r="N24" s="11" t="str">
        <f>VLOOKUP($S$8,Division4b,2,FALSE)</f>
        <v>124 Deurne 2</v>
      </c>
      <c r="O24" s="99">
        <v>3.5</v>
      </c>
      <c r="P24" s="4" t="s">
        <v>74</v>
      </c>
      <c r="Q24" s="99">
        <v>0.5</v>
      </c>
    </row>
    <row r="25" spans="1:17" ht="12" customHeight="1" x14ac:dyDescent="0.25">
      <c r="A25" s="11" t="str">
        <f>VLOOKUP($R$9,Division3d,2,FALSE)</f>
        <v>401 KGSRL 5</v>
      </c>
      <c r="B25" s="11" t="str">
        <f>VLOOKUP($S$9,Division3d,2,FALSE)</f>
        <v>101 KASK 1</v>
      </c>
      <c r="C25" s="98">
        <v>4.5</v>
      </c>
      <c r="D25" s="4" t="s">
        <v>74</v>
      </c>
      <c r="E25" s="98">
        <v>1.5</v>
      </c>
      <c r="G25" s="11" t="str">
        <f>VLOOKUP($R$9,Division4a,2,FALSE)</f>
        <v>511 Echiquier Centre 1</v>
      </c>
      <c r="H25" s="11" t="str">
        <f>VLOOKUP($S$9,Division4a,2,FALSE)</f>
        <v>901 Namur Echecs 3</v>
      </c>
      <c r="I25" s="98">
        <v>3.5</v>
      </c>
      <c r="J25" s="4" t="s">
        <v>74</v>
      </c>
      <c r="K25" s="98">
        <v>0.5</v>
      </c>
      <c r="M25" s="11" t="str">
        <f>VLOOKUP($R$9,Division4b,2,FALSE)</f>
        <v>410 St.-Niklaas 2</v>
      </c>
      <c r="N25" s="11" t="str">
        <f>VLOOKUP($S$9,Division4b,2,FALSE)</f>
        <v>101 KASK 2</v>
      </c>
      <c r="O25" s="99">
        <v>1.5</v>
      </c>
      <c r="P25" s="4" t="s">
        <v>74</v>
      </c>
      <c r="Q25" s="99">
        <v>2.5</v>
      </c>
    </row>
    <row r="26" spans="1:17" ht="12" customHeight="1" x14ac:dyDescent="0.25">
      <c r="A26" s="11" t="str">
        <f>VLOOKUP($R$10,Division3d,2,FALSE)</f>
        <v>410 St.-Niklaas 1</v>
      </c>
      <c r="B26" s="11" t="str">
        <f>VLOOKUP($S$10,Division3d,2,FALSE)</f>
        <v>128 Beveren 1</v>
      </c>
      <c r="C26" s="98">
        <v>5</v>
      </c>
      <c r="D26" s="4" t="s">
        <v>74</v>
      </c>
      <c r="E26" s="98">
        <v>1</v>
      </c>
      <c r="G26" s="11" t="str">
        <f>VLOOKUP($R$10,Division4a,2,FALSE)</f>
        <v>548 Caissa Europe 2</v>
      </c>
      <c r="H26" s="11" t="str">
        <f>VLOOKUP($S$10,Division4a,2,FALSE)</f>
        <v>551 HCC Jurbise 1</v>
      </c>
      <c r="I26" s="98">
        <v>1.5</v>
      </c>
      <c r="J26" s="4" t="s">
        <v>74</v>
      </c>
      <c r="K26" s="98">
        <v>2.5</v>
      </c>
      <c r="M26" s="11" t="str">
        <f>VLOOKUP($R$10,Division4b,2,FALSE)</f>
        <v>121 Turnhout 1</v>
      </c>
      <c r="N26" s="11" t="str">
        <f>VLOOKUP($S$10,Division4b,2,FALSE)</f>
        <v>226 Europchess 3</v>
      </c>
      <c r="O26" s="99">
        <v>3</v>
      </c>
      <c r="P26" s="4" t="s">
        <v>74</v>
      </c>
      <c r="Q26" s="99">
        <v>1</v>
      </c>
    </row>
    <row r="27" spans="1:17" ht="12" customHeight="1" x14ac:dyDescent="0.25">
      <c r="A27" s="11" t="str">
        <f>VLOOKUP($R$11,Division3d,2,FALSE)</f>
        <v>174 Brasschaat 3</v>
      </c>
      <c r="B27" s="11" t="str">
        <f>VLOOKUP($S$11,Division3d,2,FALSE)</f>
        <v>401 KGSRL 6</v>
      </c>
      <c r="C27" s="98">
        <v>3</v>
      </c>
      <c r="D27" s="4" t="s">
        <v>74</v>
      </c>
      <c r="E27" s="98">
        <v>3</v>
      </c>
      <c r="G27" s="11" t="str">
        <f>VLOOKUP($R$11,Division4a,2,FALSE)</f>
        <v>228 Dworp 2</v>
      </c>
      <c r="H27" s="11" t="str">
        <f>VLOOKUP($S$11,Division4a,2,FALSE)</f>
        <v>961 Braine Echecs 1</v>
      </c>
      <c r="I27" s="98">
        <v>2</v>
      </c>
      <c r="J27" s="4" t="s">
        <v>74</v>
      </c>
      <c r="K27" s="98">
        <v>2</v>
      </c>
      <c r="M27" s="11" t="str">
        <f>VLOOKUP($R$11,Division4b,2,FALSE)</f>
        <v>174 Brasschaat 4</v>
      </c>
      <c r="N27" s="11" t="str">
        <f>VLOOKUP($S$11,Division4b,2,FALSE)</f>
        <v>130 Moretus Hoboken 1</v>
      </c>
      <c r="O27" s="99">
        <v>2</v>
      </c>
      <c r="P27" s="4" t="s">
        <v>74</v>
      </c>
      <c r="Q27" s="99">
        <v>2</v>
      </c>
    </row>
    <row r="28" spans="1:17" ht="12" customHeight="1" x14ac:dyDescent="0.25">
      <c r="A28" s="11" t="str">
        <f>VLOOKUP($R$12,Division3d,2,FALSE)</f>
        <v>114 Mechelen 2</v>
      </c>
      <c r="B28" s="11" t="str">
        <f>VLOOKUP($S$12,Division3d,2,FALSE)</f>
        <v>260 Kapelle o/d Bos 1</v>
      </c>
      <c r="C28" s="98">
        <v>2</v>
      </c>
      <c r="D28" s="4" t="s">
        <v>74</v>
      </c>
      <c r="E28" s="98">
        <v>4</v>
      </c>
      <c r="G28" s="11" t="str">
        <f>VLOOKUP($R$12,Division4a,2,FALSE)</f>
        <v>601 CRELEL Liège 3</v>
      </c>
      <c r="H28" s="11" t="str">
        <f>VLOOKUP($S$12,Division4a,2,FALSE)</f>
        <v>525 CELB Anderlues 1</v>
      </c>
      <c r="I28" s="98">
        <v>1.5</v>
      </c>
      <c r="J28" s="4" t="s">
        <v>74</v>
      </c>
      <c r="K28" s="98">
        <v>2.5</v>
      </c>
      <c r="M28" s="11" t="str">
        <f>VLOOKUP($R$12,Division4b,2,FALSE)</f>
        <v>114 Mechelen 3</v>
      </c>
      <c r="N28" s="11" t="str">
        <f>VLOOKUP($S$12,Division4b,2,FALSE)</f>
        <v>201 CREB Bruxelles 2</v>
      </c>
      <c r="O28" s="99">
        <v>1.5</v>
      </c>
      <c r="P28" s="4" t="s">
        <v>74</v>
      </c>
      <c r="Q28" s="99">
        <v>2.5</v>
      </c>
    </row>
    <row r="29" spans="1:17" ht="12" customHeight="1" x14ac:dyDescent="0.25">
      <c r="A29" s="11" t="str">
        <f>VLOOKUP($R$13,Division3d,2,FALSE)</f>
        <v>143 Boey Temse 2</v>
      </c>
      <c r="B29" s="11" t="str">
        <f>VLOOKUP($S$13,Division3d,2,FALSE)</f>
        <v>109 Borgerhout 2</v>
      </c>
      <c r="C29" s="98">
        <v>4</v>
      </c>
      <c r="D29" s="4" t="s">
        <v>74</v>
      </c>
      <c r="E29" s="98">
        <v>2</v>
      </c>
      <c r="G29" s="11" t="str">
        <f>VLOOKUP($R$13,Division4a,2,FALSE)</f>
        <v>902 CE Sambrevillois 1</v>
      </c>
      <c r="H29" s="11" t="str">
        <f>VLOOKUP($S$13,Division4a,2,FALSE)</f>
        <v>952 Wavre 2</v>
      </c>
      <c r="I29" s="98">
        <v>3</v>
      </c>
      <c r="J29" s="4" t="s">
        <v>74</v>
      </c>
      <c r="K29" s="98">
        <v>1</v>
      </c>
      <c r="M29" s="11" t="str">
        <f>VLOOKUP($R$13,Division4b,2,FALSE)</f>
        <v>240 SCRR 1</v>
      </c>
      <c r="N29" s="11" t="str">
        <f>VLOOKUP($S$13,Division4b,2,FALSE)</f>
        <v>109 Borgerhout 3</v>
      </c>
      <c r="O29" s="99">
        <v>4</v>
      </c>
      <c r="P29" s="4" t="s">
        <v>74</v>
      </c>
      <c r="Q29" s="99">
        <v>0</v>
      </c>
    </row>
    <row r="30" spans="1:17" ht="12" customHeight="1" x14ac:dyDescent="0.25">
      <c r="A30" s="11"/>
      <c r="B30" s="11"/>
      <c r="D30" s="4"/>
      <c r="G30" s="3"/>
      <c r="H30" s="3"/>
      <c r="J30" s="4"/>
      <c r="M30" s="3"/>
      <c r="N30" s="3"/>
      <c r="O30" s="96"/>
      <c r="P30" s="4"/>
    </row>
    <row r="31" spans="1:17" ht="12" customHeight="1" x14ac:dyDescent="0.25">
      <c r="A31" s="10" t="s">
        <v>9</v>
      </c>
      <c r="B31" s="11"/>
      <c r="D31" s="4"/>
      <c r="G31" s="10" t="s">
        <v>10</v>
      </c>
      <c r="H31" s="11"/>
      <c r="I31" s="101"/>
      <c r="J31" s="4"/>
      <c r="K31" s="101"/>
      <c r="M31" s="10" t="s">
        <v>11</v>
      </c>
      <c r="N31" s="11"/>
      <c r="O31" s="96"/>
      <c r="P31" s="4"/>
    </row>
    <row r="32" spans="1:17" ht="12" customHeight="1" x14ac:dyDescent="0.25">
      <c r="A32" s="11" t="str">
        <f>VLOOKUP($R$8,Division4c,2,FALSE)</f>
        <v>278 Pantin 4</v>
      </c>
      <c r="B32" s="11" t="str">
        <f>VLOOKUP($S$8,Division4c,2,FALSE)</f>
        <v>401 KGSRL 7</v>
      </c>
      <c r="C32" s="98">
        <v>3.5</v>
      </c>
      <c r="D32" s="4" t="s">
        <v>74</v>
      </c>
      <c r="E32" s="98">
        <v>0.5</v>
      </c>
      <c r="G32" s="11" t="str">
        <f>VLOOKUP($R$8,Division4d,2,FALSE)</f>
        <v>521 Tournai 1</v>
      </c>
      <c r="H32" s="11" t="str">
        <f>VLOOKUP($S$8,Division4d,2,FALSE)</f>
        <v>302 KISK Ieper 3</v>
      </c>
      <c r="I32" s="98">
        <v>4</v>
      </c>
      <c r="J32" s="4" t="s">
        <v>74</v>
      </c>
      <c r="K32" s="98">
        <v>0</v>
      </c>
      <c r="M32" s="11" t="str">
        <f>VLOOKUP($R$8,Division4e,2,FALSE)</f>
        <v>278 Pantin 5</v>
      </c>
      <c r="N32" s="11" t="str">
        <f>VLOOKUP($S$8,Division4e,2,FALSE)</f>
        <v>124 Deurne 3</v>
      </c>
      <c r="O32" s="99">
        <v>1</v>
      </c>
      <c r="P32" s="4" t="s">
        <v>74</v>
      </c>
      <c r="Q32" s="99">
        <v>3</v>
      </c>
    </row>
    <row r="33" spans="1:17" ht="12" customHeight="1" x14ac:dyDescent="0.25">
      <c r="A33" s="11" t="str">
        <f>VLOOKUP($R$9,Division4c,2,FALSE)</f>
        <v>436 LSV-Chesspirant 2</v>
      </c>
      <c r="B33" s="11" t="str">
        <f>VLOOKUP($S$9,Division4c,2,FALSE)</f>
        <v>244 Brussels 3</v>
      </c>
      <c r="C33" s="98">
        <v>3</v>
      </c>
      <c r="D33" s="4" t="s">
        <v>74</v>
      </c>
      <c r="E33" s="98">
        <v>1</v>
      </c>
      <c r="G33" s="11" t="str">
        <f>VLOOKUP($R$9,Division4d,2,FALSE)</f>
        <v>309 KRST Roeselare 2</v>
      </c>
      <c r="H33" s="11" t="str">
        <f>VLOOKUP($S$9,Division4d,2,FALSE)</f>
        <v>302 KISK Ieper 2</v>
      </c>
      <c r="I33" s="98">
        <v>1.5</v>
      </c>
      <c r="J33" s="4" t="s">
        <v>74</v>
      </c>
      <c r="K33" s="98">
        <v>2.5</v>
      </c>
      <c r="M33" s="11" t="str">
        <f>VLOOKUP($R$9,Division4e,2,FALSE)</f>
        <v>132 SK Oude-God 2</v>
      </c>
      <c r="N33" s="11" t="str">
        <f>VLOOKUP($S$9,Division4e,2,FALSE)</f>
        <v>713 Leopoldsburg 1</v>
      </c>
      <c r="O33" s="99">
        <v>1.5</v>
      </c>
      <c r="P33" s="4" t="s">
        <v>74</v>
      </c>
      <c r="Q33" s="99">
        <v>2.5</v>
      </c>
    </row>
    <row r="34" spans="1:17" ht="12" customHeight="1" x14ac:dyDescent="0.25">
      <c r="A34" s="11" t="str">
        <f>VLOOKUP($R$10,Division4c,2,FALSE)</f>
        <v>432 Wetteren 3</v>
      </c>
      <c r="B34" s="11" t="str">
        <f>VLOOKUP($S$10,Division4c,2,FALSE)</f>
        <v>462 Zottegem 2</v>
      </c>
      <c r="C34" s="98">
        <v>0.5</v>
      </c>
      <c r="D34" s="4" t="s">
        <v>74</v>
      </c>
      <c r="E34" s="98">
        <v>3.5</v>
      </c>
      <c r="G34" s="11" t="str">
        <f>VLOOKUP($R$10,Division4d,2,FALSE)</f>
        <v>401 KGSRL 8</v>
      </c>
      <c r="H34" s="11" t="str">
        <f>VLOOKUP($S$10,Division4d,2,FALSE)</f>
        <v>304 Tielt 1</v>
      </c>
      <c r="I34" s="98">
        <v>1.5</v>
      </c>
      <c r="J34" s="4" t="s">
        <v>74</v>
      </c>
      <c r="K34" s="98">
        <v>2.5</v>
      </c>
      <c r="M34" s="11" t="str">
        <f>VLOOKUP($R$10,Division4e,2,FALSE)</f>
        <v>121 Turnhout 2</v>
      </c>
      <c r="N34" s="11" t="str">
        <f>VLOOKUP($S$10,Division4e,2,FALSE)</f>
        <v>176 Westerlo 2</v>
      </c>
      <c r="O34" s="99">
        <v>1.5</v>
      </c>
      <c r="P34" s="4" t="s">
        <v>74</v>
      </c>
      <c r="Q34" s="99">
        <v>2.5</v>
      </c>
    </row>
    <row r="35" spans="1:17" ht="12" customHeight="1" x14ac:dyDescent="0.25">
      <c r="A35" s="11" t="str">
        <f>VLOOKUP($R$11,Division4c,2,FALSE)</f>
        <v>228 Dworp 3</v>
      </c>
      <c r="B35" s="11" t="str">
        <f>VLOOKUP($S$11,Division4c,2,FALSE)</f>
        <v>471 Wachtebeke 3</v>
      </c>
      <c r="C35" s="98">
        <v>4</v>
      </c>
      <c r="D35" s="4" t="s">
        <v>74</v>
      </c>
      <c r="E35" s="98">
        <v>0</v>
      </c>
      <c r="G35" s="11" t="str">
        <f>VLOOKUP($R$11,Division4d,2,FALSE)</f>
        <v>313 KWSLE Waregem 2</v>
      </c>
      <c r="H35" s="11" t="str">
        <f>VLOOKUP($S$11,Division4d,2,FALSE)</f>
        <v>301 KOSK Oostende 3</v>
      </c>
      <c r="I35" s="98">
        <v>3</v>
      </c>
      <c r="J35" s="4" t="s">
        <v>74</v>
      </c>
      <c r="K35" s="98">
        <v>1</v>
      </c>
      <c r="M35" s="11" t="str">
        <f>VLOOKUP($R$11,Division4e,2,FALSE)</f>
        <v>174 Brasschaat 5</v>
      </c>
      <c r="N35" s="11" t="str">
        <f>VLOOKUP($S$11,Division4e,2,FALSE)</f>
        <v>231 DT Leuven 2</v>
      </c>
      <c r="O35" s="99">
        <v>2.5</v>
      </c>
      <c r="P35" s="4" t="s">
        <v>74</v>
      </c>
      <c r="Q35" s="99">
        <v>1.5</v>
      </c>
    </row>
    <row r="36" spans="1:17" ht="12" customHeight="1" x14ac:dyDescent="0.25">
      <c r="A36" s="11" t="str">
        <f>VLOOKUP($R$12,Division4c,2,FALSE)</f>
        <v>417 Pion-Aalst 1</v>
      </c>
      <c r="B36" s="11" t="str">
        <f>VLOOKUP($S$12,Division4c,2,FALSE)</f>
        <v>261 Opwijk 2</v>
      </c>
      <c r="C36" s="98">
        <v>2</v>
      </c>
      <c r="D36" s="4" t="s">
        <v>74</v>
      </c>
      <c r="E36" s="98">
        <v>2</v>
      </c>
      <c r="G36" s="11" t="str">
        <f>VLOOKUP($R$12,Division4d,2,FALSE)</f>
        <v>307 Bredene 1</v>
      </c>
      <c r="H36" s="11" t="str">
        <f>VLOOKUP($S$12,Division4d,2,FALSE)</f>
        <v>430 Landegem 2</v>
      </c>
      <c r="I36" s="98">
        <v>2.5</v>
      </c>
      <c r="J36" s="4" t="s">
        <v>74</v>
      </c>
      <c r="K36" s="98">
        <v>1.5</v>
      </c>
      <c r="M36" s="11" t="str">
        <f>VLOOKUP($R$12,Division4e,2,FALSE)</f>
        <v>114 Mechelen 4</v>
      </c>
      <c r="N36" s="11" t="str">
        <f>VLOOKUP($S$12,Division4e,2,FALSE)</f>
        <v>162 Molse SC 1</v>
      </c>
      <c r="O36" s="99">
        <v>3</v>
      </c>
      <c r="P36" s="4" t="s">
        <v>74</v>
      </c>
      <c r="Q36" s="99">
        <v>1</v>
      </c>
    </row>
    <row r="37" spans="1:17" ht="12" customHeight="1" x14ac:dyDescent="0.25">
      <c r="A37" s="11" t="str">
        <f>VLOOKUP($R$13,Division4c,2,FALSE)</f>
        <v>418 Geraardsbergen 1</v>
      </c>
      <c r="B37" s="11" t="str">
        <f>VLOOKUP($S$13,Division4c,2,FALSE)</f>
        <v>460 Oudenaarde 1</v>
      </c>
      <c r="C37" s="98">
        <v>3.5</v>
      </c>
      <c r="D37" s="4" t="s">
        <v>74</v>
      </c>
      <c r="E37" s="98">
        <v>0.5</v>
      </c>
      <c r="G37" s="11" t="str">
        <f>VLOOKUP($R$13,Division4d,2,FALSE)</f>
        <v>340 Izegem 1</v>
      </c>
      <c r="H37" s="11" t="str">
        <f>VLOOKUP($S$13,Division4d,2,FALSE)</f>
        <v>475 Rapid Aalter 1</v>
      </c>
      <c r="I37" s="98">
        <v>1.5</v>
      </c>
      <c r="J37" s="4" t="s">
        <v>74</v>
      </c>
      <c r="K37" s="98">
        <v>2.5</v>
      </c>
      <c r="M37" s="11" t="str">
        <f>VLOOKUP($R$13,Division4e,2,FALSE)</f>
        <v>121 Turnhout 3</v>
      </c>
      <c r="N37" s="11" t="str">
        <f>VLOOKUP($S$13,Division4e,2,FALSE)</f>
        <v>194 ChessLooks Lier 1</v>
      </c>
      <c r="O37" s="99">
        <v>0.5</v>
      </c>
      <c r="P37" s="4" t="s">
        <v>74</v>
      </c>
      <c r="Q37" s="99">
        <v>3.5</v>
      </c>
    </row>
    <row r="38" spans="1:17" ht="12" customHeight="1" x14ac:dyDescent="0.25">
      <c r="A38" s="11"/>
      <c r="B38" s="11"/>
      <c r="D38" s="4"/>
      <c r="G38" s="3"/>
      <c r="H38" s="3"/>
      <c r="J38" s="4"/>
      <c r="M38" s="3"/>
      <c r="N38" s="3"/>
      <c r="O38" s="96"/>
      <c r="P38" s="4"/>
    </row>
    <row r="39" spans="1:17" ht="12" customHeight="1" x14ac:dyDescent="0.25">
      <c r="A39" s="10" t="s">
        <v>12</v>
      </c>
      <c r="B39" s="11"/>
      <c r="D39" s="4"/>
      <c r="G39" s="10" t="s">
        <v>13</v>
      </c>
      <c r="H39" s="11"/>
      <c r="I39" s="101"/>
      <c r="J39" s="4"/>
      <c r="K39" s="101"/>
      <c r="M39" s="10" t="s">
        <v>14</v>
      </c>
      <c r="N39" s="11"/>
      <c r="O39" s="96"/>
      <c r="P39" s="4"/>
    </row>
    <row r="40" spans="1:17" ht="12" customHeight="1" x14ac:dyDescent="0.25">
      <c r="A40" s="11" t="str">
        <f>VLOOKUP($R$8,Division4f,2,FALSE)</f>
        <v>465 SK Artevelde 2</v>
      </c>
      <c r="B40" s="11" t="str">
        <f>VLOOKUP($S$8,Division4f,2,FALSE)</f>
        <v>422 MSV 1</v>
      </c>
      <c r="C40" s="98">
        <v>0.5</v>
      </c>
      <c r="D40" s="4" t="s">
        <v>74</v>
      </c>
      <c r="E40" s="98">
        <v>3.5</v>
      </c>
      <c r="G40" s="11" t="str">
        <f>VLOOKUP($R$8,Division4g,2,FALSE)</f>
        <v>278 Pantin 6</v>
      </c>
      <c r="H40" s="11" t="str">
        <f>VLOOKUP($S$8,Division4g,2,FALSE)</f>
        <v>244 Brussels 4</v>
      </c>
      <c r="I40" s="98">
        <v>3.5</v>
      </c>
      <c r="J40" s="4" t="s">
        <v>74</v>
      </c>
      <c r="K40" s="98">
        <v>0.5</v>
      </c>
      <c r="M40" s="11" t="str">
        <f>VLOOKUP($R$8,Division4h,2,FALSE)</f>
        <v>607 KSK Rochade 5</v>
      </c>
      <c r="N40" s="11" t="str">
        <f>VLOOKUP($S$8,Division4h,2,FALSE)</f>
        <v>604 KSK47-Eynatten 3</v>
      </c>
      <c r="O40" s="99">
        <v>2.5</v>
      </c>
      <c r="P40" s="4" t="s">
        <v>74</v>
      </c>
      <c r="Q40" s="99">
        <v>1.5</v>
      </c>
    </row>
    <row r="41" spans="1:17" ht="12" customHeight="1" x14ac:dyDescent="0.25">
      <c r="A41" s="11" t="str">
        <f>VLOOKUP($R$9,Division4f,2,FALSE)</f>
        <v>401 KGSRL 10</v>
      </c>
      <c r="B41" s="11" t="str">
        <f>VLOOKUP($S$9,Division4f,2,FALSE)</f>
        <v>401 KGSRL 9</v>
      </c>
      <c r="C41" s="98">
        <v>1.5</v>
      </c>
      <c r="D41" s="4" t="s">
        <v>74</v>
      </c>
      <c r="E41" s="98">
        <v>2.5</v>
      </c>
      <c r="G41" s="11" t="str">
        <f>VLOOKUP($R$9,Division4g,2,FALSE)</f>
        <v>511 Echiquier Centre 2</v>
      </c>
      <c r="H41" s="11" t="str">
        <f>VLOOKUP($S$9,Division4g,2,FALSE)</f>
        <v>901 Namur Echecs 4</v>
      </c>
      <c r="I41" s="98">
        <v>0</v>
      </c>
      <c r="J41" s="4" t="s">
        <v>74</v>
      </c>
      <c r="K41" s="98">
        <v>4</v>
      </c>
      <c r="M41" s="11" t="str">
        <f>VLOOKUP($R$9,Division4h,2,FALSE)</f>
        <v>727 Midden-Limburg 2</v>
      </c>
      <c r="N41" s="11" t="str">
        <f>VLOOKUP($S$9,Division4h,2,FALSE)</f>
        <v>607 KSK Rochade 4</v>
      </c>
      <c r="O41" s="99">
        <v>1.5</v>
      </c>
      <c r="P41" s="4" t="s">
        <v>74</v>
      </c>
      <c r="Q41" s="99">
        <v>2.5</v>
      </c>
    </row>
    <row r="42" spans="1:17" ht="12" customHeight="1" x14ac:dyDescent="0.25">
      <c r="A42" s="11" t="str">
        <f>VLOOKUP($R$10,Division4f,2,FALSE)</f>
        <v>432 Wetteren 4</v>
      </c>
      <c r="B42" s="11" t="str">
        <f>VLOOKUP($S$10,Division4f,2,FALSE)</f>
        <v>404 Drie Torens Gent 1</v>
      </c>
      <c r="C42" s="98">
        <v>3</v>
      </c>
      <c r="D42" s="4" t="s">
        <v>74</v>
      </c>
      <c r="E42" s="98">
        <v>1</v>
      </c>
      <c r="G42" s="11" t="str">
        <f>VLOOKUP($R$10,Division4g,2,FALSE)</f>
        <v>207 2 Fous Diogène 1</v>
      </c>
      <c r="H42" s="11" t="str">
        <f>VLOOKUP($S$10,Division4g,2,FALSE)</f>
        <v>226 Europchess 4</v>
      </c>
      <c r="I42" s="98">
        <v>4</v>
      </c>
      <c r="J42" s="4" t="s">
        <v>74</v>
      </c>
      <c r="K42" s="98">
        <v>0</v>
      </c>
      <c r="M42" s="11" t="str">
        <f>VLOOKUP($R$10,Division4h,2,FALSE)</f>
        <v>714 Pelt 1</v>
      </c>
      <c r="N42" s="11" t="str">
        <f>VLOOKUP($S$10,Division4h,2,FALSE)</f>
        <v>604 KSK47-Eynatten 2</v>
      </c>
      <c r="O42" s="98">
        <v>2</v>
      </c>
      <c r="P42" s="4" t="s">
        <v>74</v>
      </c>
      <c r="Q42" s="98">
        <v>2</v>
      </c>
    </row>
    <row r="43" spans="1:17" ht="12" customHeight="1" x14ac:dyDescent="0.25">
      <c r="A43" s="11" t="str">
        <f>VLOOKUP($R$11,Division4f,2,FALSE)</f>
        <v>438 Deinze 1</v>
      </c>
      <c r="B43" s="11" t="str">
        <f>VLOOKUP($S$11,Division4f,2,FALSE)</f>
        <v>471 Wachtebeke 4</v>
      </c>
      <c r="C43" s="98">
        <v>2</v>
      </c>
      <c r="D43" s="4" t="s">
        <v>74</v>
      </c>
      <c r="E43" s="98">
        <v>2</v>
      </c>
      <c r="G43" s="11" t="str">
        <f>VLOOKUP($R$11,Division4g,2,FALSE)</f>
        <v>229 Woluwe 1</v>
      </c>
      <c r="H43" s="11" t="str">
        <f>VLOOKUP($S$11,Division4g,2,FALSE)</f>
        <v>231 DT Leuven 3</v>
      </c>
      <c r="I43" s="98">
        <v>2</v>
      </c>
      <c r="J43" s="4" t="s">
        <v>74</v>
      </c>
      <c r="K43" s="98">
        <v>2</v>
      </c>
      <c r="M43" s="11" t="str">
        <f>VLOOKUP($R$11,Division4h,2,FALSE)</f>
        <v>712 Landen 1</v>
      </c>
      <c r="N43" s="11" t="str">
        <f>VLOOKUP($S$11,Division4h,2,FALSE)</f>
        <v>627 SF Wirtzfeld 3</v>
      </c>
      <c r="O43" s="99">
        <v>1.5</v>
      </c>
      <c r="P43" s="4" t="s">
        <v>74</v>
      </c>
      <c r="Q43" s="99">
        <v>2.5</v>
      </c>
    </row>
    <row r="44" spans="1:17" ht="12" customHeight="1" x14ac:dyDescent="0.25">
      <c r="A44" s="11" t="str">
        <f>VLOOKUP($R$12,Division4f,2,FALSE)</f>
        <v>417 Pion-Aalst 2</v>
      </c>
      <c r="B44" s="11" t="str">
        <f>VLOOKUP($S$12,Division4f,2,FALSE)</f>
        <v>430 Landegem 3</v>
      </c>
      <c r="C44" s="98">
        <v>1.5</v>
      </c>
      <c r="D44" s="4" t="s">
        <v>74</v>
      </c>
      <c r="E44" s="98">
        <v>2.5</v>
      </c>
      <c r="G44" s="11" t="str">
        <f>VLOOKUP($R$12,Division4g,2,FALSE)</f>
        <v>601 CRELEL Liège 4</v>
      </c>
      <c r="H44" s="11" t="str">
        <f>VLOOKUP($S$12,Division4g,2,FALSE)</f>
        <v>239 Boitsfort 3</v>
      </c>
      <c r="I44" s="98">
        <v>1.5</v>
      </c>
      <c r="J44" s="4" t="s">
        <v>74</v>
      </c>
      <c r="K44" s="98">
        <v>2.5</v>
      </c>
      <c r="M44" s="11" t="str">
        <f>VLOOKUP($R$12,Division4h,2,FALSE)</f>
        <v>601 CRELEL Liège 6</v>
      </c>
      <c r="N44" s="11" t="str">
        <f>VLOOKUP($S$12,Division4h,2,FALSE)</f>
        <v>622 Herve 1</v>
      </c>
      <c r="O44" s="99">
        <v>3</v>
      </c>
      <c r="P44" s="4" t="s">
        <v>74</v>
      </c>
      <c r="Q44" s="99">
        <v>1</v>
      </c>
    </row>
    <row r="45" spans="1:17" ht="12" customHeight="1" x14ac:dyDescent="0.25">
      <c r="A45" s="11" t="str">
        <f>VLOOKUP($R$13,Division4f,2,FALSE)</f>
        <v>402 Jean Jaures Gent 2</v>
      </c>
      <c r="B45" s="11" t="str">
        <f>VLOOKUP($S$13,Division4f,2,FALSE)</f>
        <v>472 De Mercatel 2</v>
      </c>
      <c r="C45" s="98">
        <v>2</v>
      </c>
      <c r="D45" s="4" t="s">
        <v>74</v>
      </c>
      <c r="E45" s="98">
        <v>2</v>
      </c>
      <c r="G45" s="11" t="str">
        <f>VLOOKUP($R$13,Division4g,2,FALSE)</f>
        <v>601 CRELEL Liège 5</v>
      </c>
      <c r="H45" s="11" t="str">
        <f>VLOOKUP($S$13,Division4g,2,FALSE)</f>
        <v>952 Wavre 3</v>
      </c>
      <c r="I45" s="98">
        <v>1.5</v>
      </c>
      <c r="J45" s="4" t="s">
        <v>74</v>
      </c>
      <c r="K45" s="98">
        <v>2.5</v>
      </c>
      <c r="M45" s="11" t="str">
        <f>VLOOKUP($R$13,Division4h,2,FALSE)</f>
        <v>601 CRELEL Liège 7</v>
      </c>
      <c r="N45" s="11" t="str">
        <f>VLOOKUP($S$13,Division4h,2,FALSE)</f>
        <v>621 TAL 3</v>
      </c>
      <c r="O45" s="99">
        <v>1.5</v>
      </c>
      <c r="P45" s="4" t="s">
        <v>74</v>
      </c>
      <c r="Q45" s="99">
        <v>2.5</v>
      </c>
    </row>
    <row r="46" spans="1:17" ht="12" customHeight="1" x14ac:dyDescent="0.25">
      <c r="A46" s="11"/>
      <c r="B46" s="11"/>
      <c r="D46" s="4"/>
      <c r="G46" s="3"/>
      <c r="H46" s="3"/>
      <c r="J46" s="4"/>
      <c r="M46" s="3"/>
      <c r="N46" s="3"/>
      <c r="O46" s="96"/>
      <c r="P46" s="4"/>
    </row>
    <row r="47" spans="1:17" ht="12" customHeight="1" x14ac:dyDescent="0.25">
      <c r="A47" s="10" t="s">
        <v>15</v>
      </c>
      <c r="B47" s="11"/>
      <c r="D47" s="4"/>
      <c r="G47" s="10" t="s">
        <v>16</v>
      </c>
      <c r="H47" s="11"/>
      <c r="I47" s="101"/>
      <c r="J47" s="4"/>
      <c r="K47" s="101"/>
      <c r="M47" s="10" t="s">
        <v>17</v>
      </c>
      <c r="N47" s="11"/>
      <c r="O47" s="96"/>
      <c r="P47" s="4"/>
    </row>
    <row r="48" spans="1:17" ht="12" customHeight="1" x14ac:dyDescent="0.25">
      <c r="A48" s="11" t="str">
        <f>VLOOKUP($R$8,Division5a,2,FALSE)</f>
        <v>278 Pantin 7</v>
      </c>
      <c r="B48" s="11" t="str">
        <f>VLOOKUP($S$8,Division5a,2,FALSE)</f>
        <v>901 Namur Echecs 6</v>
      </c>
      <c r="C48" s="98">
        <v>3</v>
      </c>
      <c r="D48" s="4" t="s">
        <v>74</v>
      </c>
      <c r="E48" s="98">
        <v>1</v>
      </c>
      <c r="G48" s="11" t="str">
        <f>VLOOKUP($R$8,Division5b,2,FALSE)</f>
        <v>436 LSV-Chesspirant 3</v>
      </c>
      <c r="H48" s="11" t="str">
        <f>VLOOKUP($S$8,Division5b,2,FALSE)</f>
        <v>000 Bye 5B</v>
      </c>
      <c r="J48" s="4" t="s">
        <v>74</v>
      </c>
      <c r="M48" s="11" t="str">
        <f>VLOOKUP($R$8,Division5c,2,FALSE)</f>
        <v>521 Tournai 2</v>
      </c>
      <c r="N48" s="11" t="str">
        <f>VLOOKUP($S$8,Division5c,2,FALSE)</f>
        <v>422 MSV 2</v>
      </c>
      <c r="O48" s="99">
        <v>4</v>
      </c>
      <c r="P48" s="4" t="s">
        <v>74</v>
      </c>
      <c r="Q48" s="99">
        <v>0</v>
      </c>
    </row>
    <row r="49" spans="1:17" ht="12" customHeight="1" x14ac:dyDescent="0.25">
      <c r="A49" s="11" t="str">
        <f>VLOOKUP($R$9,Division5a,2,FALSE)</f>
        <v>810 Marche en Famenne 2</v>
      </c>
      <c r="B49" s="11" t="str">
        <f>VLOOKUP($S$9,Division5a,2,FALSE)</f>
        <v>901 Namur Echecs 5</v>
      </c>
      <c r="C49" s="98">
        <v>2.5</v>
      </c>
      <c r="D49" s="4" t="s">
        <v>74</v>
      </c>
      <c r="E49" s="98">
        <v>1.5</v>
      </c>
      <c r="G49" s="11" t="str">
        <f>VLOOKUP($R$9,Division5b,2,FALSE)</f>
        <v>401 KGSRL 11</v>
      </c>
      <c r="H49" s="11" t="str">
        <f>VLOOKUP($S$9,Division5b,2,FALSE)</f>
        <v>101 KASK 3</v>
      </c>
      <c r="I49" s="98">
        <v>3.5</v>
      </c>
      <c r="J49" s="4" t="s">
        <v>74</v>
      </c>
      <c r="K49" s="98">
        <v>0.5</v>
      </c>
      <c r="M49" s="11" t="str">
        <f>VLOOKUP($R$9,Division5c,2,FALSE)</f>
        <v>436 LSV-Chesspirant 4</v>
      </c>
      <c r="N49" s="11" t="str">
        <f>VLOOKUP($S$9,Division5c,2,FALSE)</f>
        <v>303 KBSK Brugge 4</v>
      </c>
      <c r="O49" s="99">
        <v>1.5</v>
      </c>
      <c r="P49" s="4" t="s">
        <v>74</v>
      </c>
      <c r="Q49" s="99">
        <v>2.5</v>
      </c>
    </row>
    <row r="50" spans="1:17" ht="12" customHeight="1" x14ac:dyDescent="0.25">
      <c r="A50" s="11" t="str">
        <f>VLOOKUP($R$10,Division5a,2,FALSE)</f>
        <v>609 Anthisnes 1</v>
      </c>
      <c r="B50" s="11" t="str">
        <f>VLOOKUP($S$10,Division5a,2,FALSE)</f>
        <v>000 Bye 5A</v>
      </c>
      <c r="D50" s="4" t="s">
        <v>74</v>
      </c>
      <c r="G50" s="11" t="str">
        <f>VLOOKUP($R$10,Division5b,2,FALSE)</f>
        <v>230 Leuven Centraal 4</v>
      </c>
      <c r="H50" s="11" t="str">
        <f>VLOOKUP($S$10,Division5b,2,FALSE)</f>
        <v>128 Beveren 2</v>
      </c>
      <c r="I50" s="98">
        <v>3.5</v>
      </c>
      <c r="J50" s="4" t="s">
        <v>74</v>
      </c>
      <c r="K50" s="98">
        <v>0.5</v>
      </c>
      <c r="M50" s="11" t="str">
        <f>VLOOKUP($R$10,Division5c,2,FALSE)</f>
        <v>401 KGSRL 12</v>
      </c>
      <c r="N50" s="11" t="str">
        <f>VLOOKUP($S$10,Division5c,2,FALSE)</f>
        <v>462 Zottegem 3</v>
      </c>
      <c r="O50" s="99">
        <v>1.5</v>
      </c>
      <c r="P50" s="4" t="s">
        <v>74</v>
      </c>
      <c r="Q50" s="99">
        <v>2.5</v>
      </c>
    </row>
    <row r="51" spans="1:17" ht="12" customHeight="1" x14ac:dyDescent="0.25">
      <c r="A51" s="11" t="str">
        <f>VLOOKUP($R$11,Division5a,2,FALSE)</f>
        <v>712 Landen 2</v>
      </c>
      <c r="B51" s="11" t="str">
        <f>VLOOKUP($S$11,Division5a,2,FALSE)</f>
        <v>703 Eisden/MSK-Dilsen 2</v>
      </c>
      <c r="C51" s="98">
        <v>3</v>
      </c>
      <c r="D51" s="4" t="s">
        <v>74</v>
      </c>
      <c r="E51" s="98">
        <v>1</v>
      </c>
      <c r="G51" s="11" t="str">
        <f>VLOOKUP($R$11,Division5b,2,FALSE)</f>
        <v>174 Brasschaat 6</v>
      </c>
      <c r="H51" s="11" t="str">
        <f>VLOOKUP($S$11,Division5b,2,FALSE)</f>
        <v>130 Moretus Hoboken 2</v>
      </c>
      <c r="I51" s="98">
        <v>1</v>
      </c>
      <c r="J51" s="4" t="s">
        <v>74</v>
      </c>
      <c r="K51" s="98">
        <v>3</v>
      </c>
      <c r="M51" s="11" t="str">
        <f>VLOOKUP($R$11,Division5c,2,FALSE)</f>
        <v>313 KWSLE Waregem 3</v>
      </c>
      <c r="N51" s="11" t="str">
        <f>VLOOKUP($S$11,Division5c,2,FALSE)</f>
        <v>471 Wachtebeke 5</v>
      </c>
      <c r="O51" s="99">
        <v>3</v>
      </c>
      <c r="P51" s="4" t="s">
        <v>74</v>
      </c>
      <c r="Q51" s="99">
        <v>1</v>
      </c>
    </row>
    <row r="52" spans="1:17" ht="12" customHeight="1" x14ac:dyDescent="0.25">
      <c r="A52" s="11" t="str">
        <f>VLOOKUP($R$12,Division5a,2,FALSE)</f>
        <v>902 CE Sambrevillois 2</v>
      </c>
      <c r="B52" s="11" t="str">
        <f>VLOOKUP($S$12,Division5a,2,FALSE)</f>
        <v>618 Echiquier Mosan 2</v>
      </c>
      <c r="C52" s="98">
        <v>1</v>
      </c>
      <c r="D52" s="4" t="s">
        <v>74</v>
      </c>
      <c r="E52" s="98">
        <v>3</v>
      </c>
      <c r="G52" s="11" t="str">
        <f>VLOOKUP($R$12,Division5b,2,FALSE)</f>
        <v>114 Mechelen 5</v>
      </c>
      <c r="H52" s="11" t="str">
        <f>VLOOKUP($S$12,Division5b,2,FALSE)</f>
        <v>132 SK Oude-God 3</v>
      </c>
      <c r="I52" s="98">
        <v>2.5</v>
      </c>
      <c r="J52" s="4" t="s">
        <v>74</v>
      </c>
      <c r="K52" s="98">
        <v>1.5</v>
      </c>
      <c r="M52" s="11" t="str">
        <f>VLOOKUP($R$12,Division5c,2,FALSE)</f>
        <v>541 Leuze-en-Hainaut 2</v>
      </c>
      <c r="N52" s="11" t="str">
        <f>VLOOKUP($S$12,Division5c,2,FALSE)</f>
        <v>000 Bye 5C</v>
      </c>
      <c r="O52" s="99"/>
      <c r="P52" s="4" t="s">
        <v>74</v>
      </c>
      <c r="Q52" s="99"/>
    </row>
    <row r="53" spans="1:17" ht="12" customHeight="1" x14ac:dyDescent="0.25">
      <c r="A53" s="11" t="str">
        <f>VLOOKUP($R$13,Division5a,2,FALSE)</f>
        <v>601 CRELEL Liège 8</v>
      </c>
      <c r="B53" s="11" t="str">
        <f>VLOOKUP($S$13,Division5a,2,FALSE)</f>
        <v>952 Wavre 4</v>
      </c>
      <c r="C53" s="98">
        <v>3.5</v>
      </c>
      <c r="D53" s="4" t="s">
        <v>74</v>
      </c>
      <c r="E53" s="98">
        <v>0.5</v>
      </c>
      <c r="G53" s="11" t="str">
        <f>VLOOKUP($R$13,Division5b,2,FALSE)</f>
        <v>143 Boey Temse 3</v>
      </c>
      <c r="H53" s="11" t="str">
        <f>VLOOKUP($S$13,Division5b,2,FALSE)</f>
        <v>190 Burcht 1</v>
      </c>
      <c r="I53" s="98">
        <v>3</v>
      </c>
      <c r="J53" s="4" t="s">
        <v>74</v>
      </c>
      <c r="K53" s="98">
        <v>1</v>
      </c>
      <c r="M53" s="11" t="str">
        <f>VLOOKUP($R$13,Division5c,2,FALSE)</f>
        <v>340 Izegem 2</v>
      </c>
      <c r="N53" s="11" t="str">
        <f>VLOOKUP($S$13,Division5c,2,FALSE)</f>
        <v>460 Oudenaarde 2</v>
      </c>
      <c r="O53" s="99">
        <v>4</v>
      </c>
      <c r="P53" s="4" t="s">
        <v>74</v>
      </c>
      <c r="Q53" s="99">
        <v>0</v>
      </c>
    </row>
    <row r="54" spans="1:17" ht="12" customHeight="1" x14ac:dyDescent="0.25">
      <c r="A54" s="11"/>
      <c r="B54" s="11"/>
      <c r="D54" s="4"/>
      <c r="G54" s="3"/>
      <c r="H54" s="3"/>
      <c r="J54" s="4"/>
      <c r="M54" s="3"/>
      <c r="N54" s="3"/>
      <c r="O54" s="96"/>
      <c r="P54" s="4"/>
    </row>
    <row r="55" spans="1:17" ht="12" customHeight="1" x14ac:dyDescent="0.25">
      <c r="A55" s="10" t="s">
        <v>18</v>
      </c>
      <c r="B55" s="11"/>
      <c r="D55" s="4"/>
      <c r="G55" s="10" t="s">
        <v>19</v>
      </c>
      <c r="H55" s="11"/>
      <c r="I55" s="101"/>
      <c r="J55" s="4"/>
      <c r="K55" s="101"/>
      <c r="M55" s="10" t="s">
        <v>20</v>
      </c>
      <c r="N55" s="11"/>
      <c r="O55" s="96"/>
      <c r="P55" s="4"/>
    </row>
    <row r="56" spans="1:17" ht="12" customHeight="1" x14ac:dyDescent="0.25">
      <c r="A56" s="11" t="str">
        <f>VLOOKUP($R$8,Division5d,2,FALSE)</f>
        <v>436 LSV-Chesspirant 5</v>
      </c>
      <c r="B56" s="11" t="str">
        <f>VLOOKUP($S$8,Division5d,2,FALSE)</f>
        <v>422 MSV 3</v>
      </c>
      <c r="C56" s="98">
        <v>0</v>
      </c>
      <c r="D56" s="4" t="s">
        <v>74</v>
      </c>
      <c r="E56" s="98">
        <v>4</v>
      </c>
      <c r="G56" s="11" t="str">
        <f>VLOOKUP($R$8,Division5e,2,FALSE)</f>
        <v>703 Eisden/MSK-Dilsen 3</v>
      </c>
      <c r="H56" s="11" t="str">
        <f>VLOOKUP($S$8,Division5e,2,FALSE)</f>
        <v>604 KSK47-Eynatten 5</v>
      </c>
      <c r="I56" s="98">
        <v>0.5</v>
      </c>
      <c r="J56" s="4" t="s">
        <v>74</v>
      </c>
      <c r="K56" s="98">
        <v>3.5</v>
      </c>
      <c r="M56" s="11" t="str">
        <f>VLOOKUP($R$8,Division5f,2,FALSE)</f>
        <v>195 Chessmates 1</v>
      </c>
      <c r="N56" s="11" t="str">
        <f>VLOOKUP($S$8,Division5f,2,FALSE)</f>
        <v>714 Pelt 2</v>
      </c>
      <c r="O56" s="99">
        <v>1</v>
      </c>
      <c r="P56" s="4" t="s">
        <v>74</v>
      </c>
      <c r="Q56" s="99">
        <v>3</v>
      </c>
    </row>
    <row r="57" spans="1:17" ht="12" customHeight="1" x14ac:dyDescent="0.25">
      <c r="A57" s="11" t="str">
        <f>VLOOKUP($R$9,Division5d,2,FALSE)</f>
        <v>436 LSV-Chesspirant 6</v>
      </c>
      <c r="B57" s="11" t="str">
        <f>VLOOKUP($S$9,Division5d,2,FALSE)</f>
        <v>303 KBSK Brugge 5</v>
      </c>
      <c r="C57" s="98">
        <v>1.5</v>
      </c>
      <c r="D57" s="4" t="s">
        <v>74</v>
      </c>
      <c r="E57" s="98">
        <v>2.5</v>
      </c>
      <c r="G57" s="11" t="str">
        <f>VLOOKUP($R$9,Division5e,2,FALSE)</f>
        <v>619 Welkenraedt 1</v>
      </c>
      <c r="H57" s="11" t="str">
        <f>VLOOKUP($S$9,Division5e,2,FALSE)</f>
        <v>607 KSK Rochade 6</v>
      </c>
      <c r="I57" s="98">
        <v>0</v>
      </c>
      <c r="J57" s="4" t="s">
        <v>74</v>
      </c>
      <c r="K57" s="98">
        <v>4</v>
      </c>
      <c r="M57" s="11" t="str">
        <f>VLOOKUP($R$9,Division5f,2,FALSE)</f>
        <v>727 Midden-Limburg 3</v>
      </c>
      <c r="N57" s="11" t="str">
        <f>VLOOKUP($S$9,Division5f,2,FALSE)</f>
        <v>192 SK Lier 1</v>
      </c>
      <c r="O57" s="99">
        <v>2</v>
      </c>
      <c r="P57" s="4" t="s">
        <v>74</v>
      </c>
      <c r="Q57" s="99">
        <v>2</v>
      </c>
    </row>
    <row r="58" spans="1:17" ht="12" customHeight="1" x14ac:dyDescent="0.25">
      <c r="A58" s="11" t="str">
        <f>VLOOKUP($R$10,Division5d,2,FALSE)</f>
        <v>432 Wetteren 5</v>
      </c>
      <c r="B58" s="11" t="str">
        <f>VLOOKUP($S$10,Division5d,2,FALSE)</f>
        <v>462 Zottegem 4</v>
      </c>
      <c r="C58" s="98">
        <v>1.5</v>
      </c>
      <c r="D58" s="4" t="s">
        <v>74</v>
      </c>
      <c r="E58" s="98">
        <v>2.5</v>
      </c>
      <c r="G58" s="11" t="str">
        <f>VLOOKUP($R$10,Division5e,2,FALSE)</f>
        <v>627 SF Wirtzfeld 4</v>
      </c>
      <c r="H58" s="11" t="str">
        <f>VLOOKUP($S$10,Division5e,2,FALSE)</f>
        <v>604 KSK47-Eynatten 4</v>
      </c>
      <c r="I58" s="98">
        <v>2.5</v>
      </c>
      <c r="J58" s="4" t="s">
        <v>74</v>
      </c>
      <c r="K58" s="98">
        <v>1.5</v>
      </c>
      <c r="M58" s="11" t="str">
        <f>VLOOKUP($R$10,Division5f,2,FALSE)</f>
        <v>121 Turnhout 4</v>
      </c>
      <c r="N58" s="11" t="str">
        <f>VLOOKUP($S$10,Division5f,2,FALSE)</f>
        <v>176 Westerlo 3</v>
      </c>
      <c r="O58" s="99">
        <v>2</v>
      </c>
      <c r="P58" s="4" t="s">
        <v>74</v>
      </c>
      <c r="Q58" s="99">
        <v>2</v>
      </c>
    </row>
    <row r="59" spans="1:17" ht="12" customHeight="1" x14ac:dyDescent="0.25">
      <c r="A59" s="11" t="str">
        <f>VLOOKUP($R$11,Division5d,2,FALSE)</f>
        <v>301 KOSK Oostende 4</v>
      </c>
      <c r="B59" s="11" t="str">
        <f>VLOOKUP($S$11,Division5d,2,FALSE)</f>
        <v>000 Bye 5D</v>
      </c>
      <c r="D59" s="4" t="s">
        <v>74</v>
      </c>
      <c r="G59" s="11" t="str">
        <f>VLOOKUP($R$11,Division5e,2,FALSE)</f>
        <v>666 Le 666 1</v>
      </c>
      <c r="H59" s="11" t="str">
        <f>VLOOKUP($S$11,Division5e,2,FALSE)</f>
        <v>609 Anthisnes 2</v>
      </c>
      <c r="I59" s="98">
        <v>2.5</v>
      </c>
      <c r="J59" s="4" t="s">
        <v>74</v>
      </c>
      <c r="K59" s="98">
        <v>1.5</v>
      </c>
      <c r="M59" s="11" t="str">
        <f>VLOOKUP($R$11,Division5f,2,FALSE)</f>
        <v>132 SK Oude-God 4</v>
      </c>
      <c r="N59" s="11" t="str">
        <f>VLOOKUP($S$11,Division5f,2,FALSE)</f>
        <v>135 Geel 2</v>
      </c>
      <c r="O59" s="99">
        <v>1.5</v>
      </c>
      <c r="P59" s="4" t="s">
        <v>74</v>
      </c>
      <c r="Q59" s="99">
        <v>2.5</v>
      </c>
    </row>
    <row r="60" spans="1:17" ht="12" customHeight="1" x14ac:dyDescent="0.25">
      <c r="A60" s="11" t="str">
        <f>VLOOKUP($R$12,Division5d,2,FALSE)</f>
        <v>418 Geraardsbergen 2</v>
      </c>
      <c r="B60" s="11" t="str">
        <f>VLOOKUP($S$12,Division5d,2,FALSE)</f>
        <v>401 KGSRL 14</v>
      </c>
      <c r="C60" s="98">
        <v>3</v>
      </c>
      <c r="D60" s="4" t="s">
        <v>74</v>
      </c>
      <c r="E60" s="98">
        <v>1</v>
      </c>
      <c r="G60" s="11" t="str">
        <f>VLOOKUP($R$12,Division5e,2,FALSE)</f>
        <v>601 CRELEL Liège 9</v>
      </c>
      <c r="H60" s="11" t="str">
        <f>VLOOKUP($S$12,Division5e,2,FALSE)</f>
        <v>000 Bye 5E</v>
      </c>
      <c r="J60" s="4" t="s">
        <v>74</v>
      </c>
      <c r="M60" s="11" t="str">
        <f>VLOOKUP($R$12,Division5f,2,FALSE)</f>
        <v>114 Mechelen 6</v>
      </c>
      <c r="N60" s="11" t="str">
        <f>VLOOKUP($S$12,Division5f,2,FALSE)</f>
        <v>162 Molse SC 2</v>
      </c>
      <c r="O60" s="99">
        <v>3</v>
      </c>
      <c r="P60" s="4" t="s">
        <v>74</v>
      </c>
      <c r="Q60" s="99">
        <v>1</v>
      </c>
    </row>
    <row r="61" spans="1:17" ht="12" customHeight="1" x14ac:dyDescent="0.25">
      <c r="A61" s="11" t="str">
        <f>VLOOKUP($R$13,Division5d,2,FALSE)</f>
        <v>401 KGSRL 13</v>
      </c>
      <c r="B61" s="11" t="str">
        <f>VLOOKUP($S$13,Division5d,2,FALSE)</f>
        <v>472 De Mercatel 3</v>
      </c>
      <c r="C61" s="98">
        <v>2</v>
      </c>
      <c r="D61" s="4" t="s">
        <v>74</v>
      </c>
      <c r="E61" s="98">
        <v>2</v>
      </c>
      <c r="G61" s="11" t="str">
        <f>VLOOKUP($R$13,Division5e,2,FALSE)</f>
        <v>601 CRELEL Liège 10</v>
      </c>
      <c r="H61" s="11" t="str">
        <f>VLOOKUP($S$13,Division5e,2,FALSE)</f>
        <v>621 TAL 4</v>
      </c>
      <c r="I61" s="98">
        <v>0</v>
      </c>
      <c r="J61" s="4" t="s">
        <v>74</v>
      </c>
      <c r="K61" s="98">
        <v>4</v>
      </c>
      <c r="M61" s="11" t="str">
        <f>VLOOKUP($R$13,Division5f,2,FALSE)</f>
        <v>182 SC Noorderwijk 1</v>
      </c>
      <c r="N61" s="11" t="str">
        <f>VLOOKUP($S$13,Division5f,2,FALSE)</f>
        <v>194 ChessLooks Lier 2</v>
      </c>
      <c r="O61" s="99">
        <v>4</v>
      </c>
      <c r="P61" s="4" t="s">
        <v>74</v>
      </c>
      <c r="Q61" s="99">
        <v>0</v>
      </c>
    </row>
    <row r="62" spans="1:17" ht="12" customHeight="1" x14ac:dyDescent="0.25">
      <c r="A62" s="11"/>
      <c r="B62" s="11"/>
      <c r="D62" s="4"/>
      <c r="G62" s="3"/>
      <c r="H62" s="3"/>
      <c r="J62" s="4"/>
      <c r="M62" s="3"/>
      <c r="N62" s="3"/>
      <c r="O62" s="96"/>
      <c r="P62" s="4"/>
    </row>
    <row r="63" spans="1:17" ht="12" customHeight="1" x14ac:dyDescent="0.25">
      <c r="A63" s="10" t="s">
        <v>21</v>
      </c>
      <c r="B63" s="11"/>
      <c r="D63" s="4"/>
      <c r="G63" s="10" t="s">
        <v>22</v>
      </c>
      <c r="H63" s="11"/>
      <c r="I63" s="101"/>
      <c r="J63" s="4"/>
      <c r="K63" s="101"/>
      <c r="M63" s="10" t="s">
        <v>23</v>
      </c>
      <c r="N63" s="11"/>
      <c r="O63" s="96"/>
      <c r="P63" s="4"/>
    </row>
    <row r="64" spans="1:17" ht="12" customHeight="1" x14ac:dyDescent="0.25">
      <c r="A64" s="11" t="str">
        <f>VLOOKUP($R$8,Division5g,2,FALSE)</f>
        <v>278 Pantin 8</v>
      </c>
      <c r="B64" s="11" t="str">
        <f>VLOOKUP($S$8,Division5g,2,FALSE)</f>
        <v>244 Brussels 5</v>
      </c>
      <c r="C64" s="98">
        <v>2</v>
      </c>
      <c r="D64" s="4" t="s">
        <v>74</v>
      </c>
      <c r="E64" s="98">
        <v>2</v>
      </c>
      <c r="G64" s="11" t="str">
        <f>VLOOKUP($R$8,Division5h,2,FALSE)</f>
        <v>322 KVSK Veurne 1</v>
      </c>
      <c r="H64" s="11" t="str">
        <f>VLOOKUP($S$8,Division5h,2,FALSE)</f>
        <v>422 MSV 4</v>
      </c>
      <c r="I64" s="98">
        <v>1</v>
      </c>
      <c r="J64" s="4" t="s">
        <v>74</v>
      </c>
      <c r="K64" s="98">
        <v>3</v>
      </c>
      <c r="M64" s="11" t="str">
        <f>VLOOKUP($R$8,Division5i,2,FALSE)</f>
        <v>549 Saint-Ghislain 1</v>
      </c>
      <c r="N64" s="11" t="str">
        <f>VLOOKUP($S$8,Division5i,2,FALSE)</f>
        <v>514 Montigny-Fontaine 3</v>
      </c>
      <c r="O64" s="99">
        <v>1.5</v>
      </c>
      <c r="P64" s="4" t="s">
        <v>74</v>
      </c>
      <c r="Q64" s="99">
        <v>2.5</v>
      </c>
    </row>
    <row r="65" spans="1:17" ht="12" customHeight="1" x14ac:dyDescent="0.25">
      <c r="A65" s="11" t="str">
        <f>VLOOKUP($R$9,Division5g,2,FALSE)</f>
        <v>239 Boitsfort 4</v>
      </c>
      <c r="B65" s="11" t="str">
        <f>VLOOKUP($S$9,Division5g,2,FALSE)</f>
        <v>233 DZD Halle 1</v>
      </c>
      <c r="C65" s="98">
        <v>3</v>
      </c>
      <c r="D65" s="4" t="s">
        <v>74</v>
      </c>
      <c r="E65" s="98">
        <v>1</v>
      </c>
      <c r="G65" s="11" t="str">
        <f>VLOOKUP($R$9,Division5h,2,FALSE)</f>
        <v>436 LSV-Chesspirant 7</v>
      </c>
      <c r="H65" s="11" t="str">
        <f>VLOOKUP($S$9,Division5h,2,FALSE)</f>
        <v>303 KBSK Brugge 6</v>
      </c>
      <c r="I65" s="98">
        <v>3.5</v>
      </c>
      <c r="J65" s="4" t="s">
        <v>74</v>
      </c>
      <c r="K65" s="98">
        <v>0.5</v>
      </c>
      <c r="M65" s="11" t="str">
        <f>VLOOKUP($R$9,Division5i,2,FALSE)</f>
        <v>909 Philippeville 2</v>
      </c>
      <c r="N65" s="11" t="str">
        <f>VLOOKUP($S$9,Division5i,2,FALSE)</f>
        <v>518 Soignies 1</v>
      </c>
      <c r="O65" s="99">
        <v>3</v>
      </c>
      <c r="P65" s="4" t="s">
        <v>74</v>
      </c>
      <c r="Q65" s="99">
        <v>1</v>
      </c>
    </row>
    <row r="66" spans="1:17" ht="12" customHeight="1" x14ac:dyDescent="0.25">
      <c r="A66" s="11" t="str">
        <f>VLOOKUP($R$10,Division5g,2,FALSE)</f>
        <v>230 Leuven Centraal 5</v>
      </c>
      <c r="B66" s="11" t="str">
        <f>VLOOKUP($S$10,Division5g,2,FALSE)</f>
        <v>226 Europchess 5</v>
      </c>
      <c r="C66" s="98">
        <v>2</v>
      </c>
      <c r="D66" s="4" t="s">
        <v>74</v>
      </c>
      <c r="E66" s="98">
        <v>2</v>
      </c>
      <c r="G66" s="11" t="str">
        <f>VLOOKUP($R$10,Division5h,2,FALSE)</f>
        <v>351 Knokke 1</v>
      </c>
      <c r="H66" s="11" t="str">
        <f>VLOOKUP($S$10,Division5h,2,FALSE)</f>
        <v>304 Tielt 2</v>
      </c>
      <c r="I66" s="98">
        <v>1.5</v>
      </c>
      <c r="J66" s="4" t="s">
        <v>74</v>
      </c>
      <c r="K66" s="98">
        <v>2.5</v>
      </c>
      <c r="M66" s="11" t="str">
        <f>VLOOKUP($R$10,Division5i,2,FALSE)</f>
        <v>548 Caissa Europe 3</v>
      </c>
      <c r="N66" s="11" t="str">
        <f>VLOOKUP($S$10,Division5i,2,FALSE)</f>
        <v>551 HCC Jurbise 2</v>
      </c>
      <c r="O66" s="99">
        <v>1.5</v>
      </c>
      <c r="P66" s="4" t="s">
        <v>74</v>
      </c>
      <c r="Q66" s="99">
        <v>2.5</v>
      </c>
    </row>
    <row r="67" spans="1:17" ht="12" customHeight="1" x14ac:dyDescent="0.25">
      <c r="A67" s="11" t="str">
        <f>VLOOKUP($R$11,Division5g,2,FALSE)</f>
        <v>207 2 Fous Diogène 2</v>
      </c>
      <c r="B67" s="11" t="str">
        <f>VLOOKUP($S$11,Division5g,2,FALSE)</f>
        <v>961 Braine Echecs 2</v>
      </c>
      <c r="C67" s="98">
        <v>4</v>
      </c>
      <c r="D67" s="4" t="s">
        <v>74</v>
      </c>
      <c r="E67" s="98">
        <v>0</v>
      </c>
      <c r="G67" s="11" t="str">
        <f>VLOOKUP($R$11,Division5h,2,FALSE)</f>
        <v>401 KGSRL 15</v>
      </c>
      <c r="H67" s="11" t="str">
        <f>VLOOKUP($S$11,Division5h,2,FALSE)</f>
        <v>301 KOSK Oostende 5</v>
      </c>
      <c r="I67" s="98">
        <v>1.5</v>
      </c>
      <c r="J67" s="4" t="s">
        <v>74</v>
      </c>
      <c r="K67" s="98">
        <v>2.5</v>
      </c>
      <c r="M67" s="11" t="str">
        <f>VLOOKUP($R$11,Division5i,2,FALSE)</f>
        <v>000 Bye 5I</v>
      </c>
      <c r="N67" s="11" t="str">
        <f>VLOOKUP($S$11,Division5i,2,FALSE)</f>
        <v>953 Nivelles 1</v>
      </c>
      <c r="O67" s="99"/>
      <c r="P67" s="4" t="s">
        <v>74</v>
      </c>
      <c r="Q67" s="99"/>
    </row>
    <row r="68" spans="1:17" ht="12" customHeight="1" x14ac:dyDescent="0.25">
      <c r="A68" s="11" t="str">
        <f>VLOOKUP($R$12,Division5g,2,FALSE)</f>
        <v>114 Mechelen 7</v>
      </c>
      <c r="B68" s="11" t="str">
        <f>VLOOKUP($S$12,Division5g,2,FALSE)</f>
        <v>201 CREB Bruxelles 3</v>
      </c>
      <c r="C68" s="98">
        <v>1</v>
      </c>
      <c r="D68" s="4" t="s">
        <v>74</v>
      </c>
      <c r="E68" s="98">
        <v>3</v>
      </c>
      <c r="G68" s="11" t="str">
        <f>VLOOKUP($R$12,Division5h,2,FALSE)</f>
        <v>307 Bredene 2</v>
      </c>
      <c r="H68" s="11" t="str">
        <f>VLOOKUP($S$12,Division5h,2,FALSE)</f>
        <v>430 Landegem 4</v>
      </c>
      <c r="I68" s="98">
        <v>2.5</v>
      </c>
      <c r="J68" s="4" t="s">
        <v>74</v>
      </c>
      <c r="K68" s="98">
        <v>1.5</v>
      </c>
      <c r="M68" s="11" t="str">
        <f>VLOOKUP($R$12,Division5i,2,FALSE)</f>
        <v>541 Leuze-en-Hainaut 3</v>
      </c>
      <c r="N68" s="11" t="str">
        <f>VLOOKUP($S$12,Division5i,2,FALSE)</f>
        <v>525 CELB Anderlues 2</v>
      </c>
      <c r="O68" s="99">
        <v>2.5</v>
      </c>
      <c r="P68" s="4" t="s">
        <v>74</v>
      </c>
      <c r="Q68" s="99">
        <v>1.5</v>
      </c>
    </row>
    <row r="69" spans="1:17" ht="12" customHeight="1" x14ac:dyDescent="0.25">
      <c r="A69" s="11" t="str">
        <f>VLOOKUP($R$13,Division5g,2,FALSE)</f>
        <v>209 The Belgian CC 3</v>
      </c>
      <c r="B69" s="11" t="str">
        <f>VLOOKUP($S$13,Division5g,2,FALSE)</f>
        <v>952 Wavre 5</v>
      </c>
      <c r="C69" s="98">
        <v>2.5</v>
      </c>
      <c r="D69" s="4" t="s">
        <v>74</v>
      </c>
      <c r="E69" s="98">
        <v>1.5</v>
      </c>
      <c r="G69" s="11" t="str">
        <f>VLOOKUP($R$13,Division5h,2,FALSE)</f>
        <v>340 Izegem 3</v>
      </c>
      <c r="H69" s="11" t="str">
        <f>VLOOKUP($S$13,Division5h,2,FALSE)</f>
        <v>475 Rapid Aalter 2</v>
      </c>
      <c r="I69" s="98">
        <v>2</v>
      </c>
      <c r="J69" s="4" t="s">
        <v>74</v>
      </c>
      <c r="K69" s="98">
        <v>2</v>
      </c>
      <c r="M69" s="11" t="str">
        <f>VLOOKUP($R$13,Division5i,2,FALSE)</f>
        <v>501 CREC Charlerloi 3</v>
      </c>
      <c r="N69" s="11" t="str">
        <f>VLOOKUP($S$13,Division5i,2,FALSE)</f>
        <v>547 Ren. Binche 1</v>
      </c>
      <c r="O69" s="99">
        <v>1</v>
      </c>
      <c r="P69" s="4" t="s">
        <v>74</v>
      </c>
      <c r="Q69" s="99">
        <v>3</v>
      </c>
    </row>
    <row r="70" spans="1:17" ht="12" customHeight="1" x14ac:dyDescent="0.25">
      <c r="A70" s="11"/>
      <c r="B70" s="11"/>
      <c r="D70" s="4"/>
      <c r="G70" s="11"/>
      <c r="H70" s="11"/>
      <c r="J70" s="4"/>
      <c r="M70" s="11"/>
      <c r="N70" s="11"/>
      <c r="O70" s="96"/>
      <c r="P70" s="4"/>
    </row>
    <row r="71" spans="1:17" ht="12" customHeight="1" x14ac:dyDescent="0.25">
      <c r="A71" s="10" t="s">
        <v>24</v>
      </c>
      <c r="B71" s="11"/>
      <c r="D71" s="4"/>
      <c r="G71" s="10" t="s">
        <v>25</v>
      </c>
      <c r="H71" s="11"/>
      <c r="I71" s="101"/>
      <c r="J71" s="4"/>
      <c r="K71" s="101"/>
      <c r="M71" s="10" t="s">
        <v>26</v>
      </c>
      <c r="N71" s="11"/>
      <c r="O71" s="96"/>
      <c r="P71" s="4"/>
    </row>
    <row r="72" spans="1:17" ht="12" customHeight="1" x14ac:dyDescent="0.25">
      <c r="A72" s="11" t="str">
        <f>VLOOKUP($R$8,Division5j,2,FALSE)</f>
        <v>436 LSV-Chesspirant 8</v>
      </c>
      <c r="B72" s="11" t="str">
        <f>VLOOKUP($S$8,Division5j,2,FALSE)</f>
        <v>128 Beveren 3</v>
      </c>
      <c r="C72" s="98">
        <v>2</v>
      </c>
      <c r="D72" s="4" t="s">
        <v>74</v>
      </c>
      <c r="E72" s="98">
        <v>2</v>
      </c>
      <c r="G72" s="11" t="str">
        <f>VLOOKUP($R$8,Division5k,2,FALSE)</f>
        <v>549 Saint-Ghislain 2</v>
      </c>
      <c r="H72" s="11" t="str">
        <f>VLOOKUP($S$8,Division5k,2,FALSE)</f>
        <v>514 Montigny-Fontaine 4</v>
      </c>
      <c r="I72" s="98">
        <v>2</v>
      </c>
      <c r="J72" s="4" t="s">
        <v>74</v>
      </c>
      <c r="K72" s="98">
        <v>2</v>
      </c>
      <c r="M72" s="11" t="str">
        <f>VLOOKUP($R$8,Division5l,2,FALSE)</f>
        <v>166 TSM Mechelen 3</v>
      </c>
      <c r="N72" s="11" t="str">
        <f>VLOOKUP($S$8,Division5l,2,FALSE)</f>
        <v>124 Deurne 4</v>
      </c>
      <c r="O72" s="99">
        <v>3</v>
      </c>
      <c r="P72" s="4" t="s">
        <v>74</v>
      </c>
      <c r="Q72" s="99">
        <v>1</v>
      </c>
    </row>
    <row r="73" spans="1:17" ht="12" customHeight="1" x14ac:dyDescent="0.25">
      <c r="A73" s="11" t="str">
        <f>VLOOKUP($R$9,Division5j,2,FALSE)</f>
        <v>436 LSV-Chesspirant 9</v>
      </c>
      <c r="B73" s="11" t="str">
        <f>VLOOKUP($S$9,Division5j,2,FALSE)</f>
        <v>401 KGSRL 16</v>
      </c>
      <c r="C73" s="98">
        <v>4</v>
      </c>
      <c r="D73" s="4" t="s">
        <v>74</v>
      </c>
      <c r="E73" s="98">
        <v>0</v>
      </c>
      <c r="G73" s="11" t="str">
        <f>VLOOKUP($R$9,Division5k,2,FALSE)</f>
        <v>551 HCC Jurbise 3</v>
      </c>
      <c r="H73" s="11" t="str">
        <f>VLOOKUP($S$9,Division5k,2,FALSE)</f>
        <v>233 DZD Halle 2</v>
      </c>
      <c r="I73" s="98">
        <v>1</v>
      </c>
      <c r="J73" s="4" t="s">
        <v>74</v>
      </c>
      <c r="K73" s="98">
        <v>3</v>
      </c>
      <c r="M73" s="11" t="str">
        <f>VLOOKUP($R$9,Division5l,2,FALSE)</f>
        <v>260 Kapelle o/d Bos 2</v>
      </c>
      <c r="N73" s="11" t="str">
        <f>VLOOKUP($S$9,Division5l,2,FALSE)</f>
        <v>192 SK Lier 2</v>
      </c>
      <c r="O73" s="99">
        <v>4</v>
      </c>
      <c r="P73" s="4" t="s">
        <v>74</v>
      </c>
      <c r="Q73" s="99">
        <v>0</v>
      </c>
    </row>
    <row r="74" spans="1:17" ht="12" customHeight="1" x14ac:dyDescent="0.25">
      <c r="A74" s="11" t="str">
        <f>VLOOKUP($R$10,Division5j,2,FALSE)</f>
        <v>432 Wetteren 6</v>
      </c>
      <c r="B74" s="11" t="str">
        <f>VLOOKUP($S$10,Division5j,2,FALSE)</f>
        <v>132 SK Oude-God 5</v>
      </c>
      <c r="C74" s="98">
        <v>2</v>
      </c>
      <c r="D74" s="4" t="s">
        <v>74</v>
      </c>
      <c r="E74" s="98">
        <v>2</v>
      </c>
      <c r="G74" s="11" t="str">
        <f>VLOOKUP($R$10,Division5k,2,FALSE)</f>
        <v>207 2 Fous Diogène 3</v>
      </c>
      <c r="H74" s="11" t="str">
        <f>VLOOKUP($S$10,Division5k,2,FALSE)</f>
        <v>000 Bye 5K</v>
      </c>
      <c r="J74" s="4" t="s">
        <v>74</v>
      </c>
      <c r="M74" s="11" t="str">
        <f>VLOOKUP($R$10,Division5l,2,FALSE)</f>
        <v>230 Leuven Centraal 6</v>
      </c>
      <c r="N74" s="11" t="str">
        <f>VLOOKUP($S$10,Division5l,2,FALSE)</f>
        <v>128 Beveren 4</v>
      </c>
      <c r="O74" s="99">
        <v>4</v>
      </c>
      <c r="P74" s="4" t="s">
        <v>74</v>
      </c>
      <c r="Q74" s="99">
        <v>0</v>
      </c>
    </row>
    <row r="75" spans="1:17" ht="12" customHeight="1" x14ac:dyDescent="0.25">
      <c r="A75" s="11" t="str">
        <f>VLOOKUP($R$11,Division5j,2,FALSE)</f>
        <v>204 Excelsior 1</v>
      </c>
      <c r="B75" s="11" t="str">
        <f>VLOOKUP($S$11,Division5j,2,FALSE)</f>
        <v>425 Dendermonde 2</v>
      </c>
      <c r="C75" s="98">
        <v>2</v>
      </c>
      <c r="D75" s="4" t="s">
        <v>74</v>
      </c>
      <c r="E75" s="98">
        <v>2</v>
      </c>
      <c r="G75" s="11" t="str">
        <f>VLOOKUP($R$11,Division5k,2,FALSE)</f>
        <v>228 Dworp 4</v>
      </c>
      <c r="H75" s="11" t="str">
        <f>VLOOKUP($S$11,Division5k,2,FALSE)</f>
        <v>961 Braine Echecs 3</v>
      </c>
      <c r="I75" s="98">
        <v>2</v>
      </c>
      <c r="J75" s="4" t="s">
        <v>74</v>
      </c>
      <c r="K75" s="98">
        <v>2</v>
      </c>
      <c r="M75" s="11" t="str">
        <f>VLOOKUP($R$11,Division5l,2,FALSE)</f>
        <v>174 Brasschaat 7</v>
      </c>
      <c r="N75" s="11" t="str">
        <f>VLOOKUP($S$11,Division5l,2,FALSE)</f>
        <v>135 Geel 3</v>
      </c>
      <c r="O75" s="99">
        <v>2</v>
      </c>
      <c r="P75" s="4" t="s">
        <v>74</v>
      </c>
      <c r="Q75" s="99">
        <v>2</v>
      </c>
    </row>
    <row r="76" spans="1:17" ht="12" customHeight="1" x14ac:dyDescent="0.25">
      <c r="A76" s="11" t="str">
        <f>VLOOKUP($R$12,Division5j,2,FALSE)</f>
        <v>417 Pion-Aalst 3</v>
      </c>
      <c r="B76" s="11" t="str">
        <f>VLOOKUP($S$12,Division5j,2,FALSE)</f>
        <v>261 Opwijk 3</v>
      </c>
      <c r="C76" s="98">
        <v>4</v>
      </c>
      <c r="D76" s="4" t="s">
        <v>74</v>
      </c>
      <c r="E76" s="98">
        <v>0</v>
      </c>
      <c r="G76" s="11" t="str">
        <f>VLOOKUP($R$12,Division5k,2,FALSE)</f>
        <v>902 CE Sambrevillois 3</v>
      </c>
      <c r="H76" s="11" t="str">
        <f>VLOOKUP($S$12,Division5k,2,FALSE)</f>
        <v>525 CELB Anderlues 3</v>
      </c>
      <c r="I76" s="98">
        <v>1</v>
      </c>
      <c r="J76" s="4" t="s">
        <v>74</v>
      </c>
      <c r="K76" s="98">
        <v>3</v>
      </c>
      <c r="M76" s="11" t="str">
        <f>VLOOKUP($R$12,Division5l,2,FALSE)</f>
        <v>114 Mechelen 8</v>
      </c>
      <c r="N76" s="11" t="str">
        <f>VLOOKUP($S$12,Division5l,2,FALSE)</f>
        <v>130 Moretus Hoboken 3</v>
      </c>
      <c r="O76" s="99">
        <v>4</v>
      </c>
      <c r="P76" s="4" t="s">
        <v>74</v>
      </c>
      <c r="Q76" s="99">
        <v>0</v>
      </c>
    </row>
    <row r="77" spans="1:17" ht="12" customHeight="1" x14ac:dyDescent="0.25">
      <c r="A77" s="11" t="str">
        <f>VLOOKUP($R$13,Division5j,2,FALSE)</f>
        <v>143 Boey Temse 4</v>
      </c>
      <c r="B77" s="11" t="str">
        <f>VLOOKUP($S$13,Division5j,2,FALSE)</f>
        <v>190 Burcht 2</v>
      </c>
      <c r="C77" s="98">
        <v>2</v>
      </c>
      <c r="D77" s="4" t="s">
        <v>74</v>
      </c>
      <c r="E77" s="98">
        <v>2</v>
      </c>
      <c r="G77" s="11" t="str">
        <f>VLOOKUP($R$13,Division5k,2,FALSE)</f>
        <v>501 CREC Charlerloi 4</v>
      </c>
      <c r="H77" s="11" t="str">
        <f>VLOOKUP($S$13,Division5k,2,FALSE)</f>
        <v>952 Wavre 6</v>
      </c>
      <c r="I77" s="98">
        <v>3</v>
      </c>
      <c r="J77" s="4" t="s">
        <v>74</v>
      </c>
      <c r="K77" s="98">
        <v>1</v>
      </c>
      <c r="M77" s="11" t="str">
        <f>VLOOKUP($R$13,Division5l,2,FALSE)</f>
        <v>132 SK Oude-God 6</v>
      </c>
      <c r="N77" s="11" t="str">
        <f>VLOOKUP($S$13,Division5l,2,FALSE)</f>
        <v>194 ChessLooks Lier 3</v>
      </c>
      <c r="O77" s="99">
        <v>0</v>
      </c>
      <c r="P77" s="4" t="s">
        <v>74</v>
      </c>
      <c r="Q77" s="99">
        <v>4</v>
      </c>
    </row>
    <row r="78" spans="1:17" ht="12" customHeight="1" x14ac:dyDescent="0.25">
      <c r="D78" s="4"/>
      <c r="J78" s="4"/>
      <c r="P78" s="4"/>
    </row>
    <row r="79" spans="1:17" ht="12" hidden="1" customHeight="1" x14ac:dyDescent="0.25">
      <c r="A79" s="10" t="s">
        <v>27</v>
      </c>
      <c r="B79" s="11"/>
      <c r="D79" s="4"/>
      <c r="G79" s="10" t="s">
        <v>44</v>
      </c>
      <c r="H79" s="11"/>
      <c r="I79" s="101"/>
      <c r="J79" s="4"/>
      <c r="K79" s="101"/>
      <c r="P79" s="4"/>
    </row>
    <row r="80" spans="1:17" ht="12" hidden="1" customHeight="1" x14ac:dyDescent="0.25">
      <c r="A80" s="11">
        <f>VLOOKUP($R$8,Division5m,2,FALSE)</f>
        <v>0</v>
      </c>
      <c r="B80" s="11">
        <f>VLOOKUP($S$8,Division5m,2,FALSE)</f>
        <v>0</v>
      </c>
      <c r="C80" s="98">
        <v>0</v>
      </c>
      <c r="D80" s="4" t="s">
        <v>74</v>
      </c>
      <c r="E80" s="98">
        <v>0</v>
      </c>
      <c r="G80" s="11">
        <f>VLOOKUP($R$8,Division5n,2,FALSE)</f>
        <v>0</v>
      </c>
      <c r="H80" s="11">
        <f>VLOOKUP($S$8,Division5n,2,FALSE)</f>
        <v>0</v>
      </c>
      <c r="I80" s="98">
        <v>0</v>
      </c>
      <c r="J80" s="4" t="s">
        <v>74</v>
      </c>
      <c r="K80" s="98">
        <v>0</v>
      </c>
      <c r="P80" s="4"/>
    </row>
    <row r="81" spans="1:16" ht="12" hidden="1" customHeight="1" x14ac:dyDescent="0.25">
      <c r="A81" s="11">
        <f>VLOOKUP($R$9,Division5m,2,FALSE)</f>
        <v>0</v>
      </c>
      <c r="B81" s="11">
        <f>VLOOKUP($S$9,Division5m,2,FALSE)</f>
        <v>0</v>
      </c>
      <c r="C81" s="98">
        <v>0</v>
      </c>
      <c r="D81" s="4" t="s">
        <v>74</v>
      </c>
      <c r="E81" s="98">
        <v>0</v>
      </c>
      <c r="G81" s="11">
        <f>VLOOKUP($R$9,Division5n,2,FALSE)</f>
        <v>0</v>
      </c>
      <c r="H81" s="11">
        <f>VLOOKUP($S$9,Division5n,2,FALSE)</f>
        <v>0</v>
      </c>
      <c r="I81" s="98">
        <v>0</v>
      </c>
      <c r="J81" s="4" t="s">
        <v>74</v>
      </c>
      <c r="K81" s="98">
        <v>0</v>
      </c>
      <c r="P81" s="4"/>
    </row>
    <row r="82" spans="1:16" ht="12" hidden="1" customHeight="1" x14ac:dyDescent="0.25">
      <c r="A82" s="11">
        <f>VLOOKUP($R$10,Division5m,2,FALSE)</f>
        <v>0</v>
      </c>
      <c r="B82" s="11">
        <f>VLOOKUP($S$10,Division5m,2,FALSE)</f>
        <v>0</v>
      </c>
      <c r="C82" s="98">
        <v>0</v>
      </c>
      <c r="D82" s="4" t="s">
        <v>74</v>
      </c>
      <c r="E82" s="98">
        <v>0</v>
      </c>
      <c r="G82" s="11">
        <f>VLOOKUP($R$10,Division5n,2,FALSE)</f>
        <v>0</v>
      </c>
      <c r="H82" s="11">
        <f>VLOOKUP($S$10,Division5n,2,FALSE)</f>
        <v>0</v>
      </c>
      <c r="I82" s="98">
        <v>0</v>
      </c>
      <c r="J82" s="4" t="s">
        <v>74</v>
      </c>
      <c r="K82" s="98">
        <v>0</v>
      </c>
      <c r="P82" s="4"/>
    </row>
    <row r="83" spans="1:16" ht="12" hidden="1" customHeight="1" x14ac:dyDescent="0.25">
      <c r="A83" s="11">
        <f>VLOOKUP($R$11,Division5m,2,FALSE)</f>
        <v>0</v>
      </c>
      <c r="B83" s="11">
        <f>VLOOKUP($S$11,Division5m,2,FALSE)</f>
        <v>0</v>
      </c>
      <c r="C83" s="98">
        <v>0</v>
      </c>
      <c r="D83" s="4" t="s">
        <v>74</v>
      </c>
      <c r="E83" s="98">
        <v>0</v>
      </c>
      <c r="G83" s="11">
        <f>VLOOKUP($R$11,Division5n,2,FALSE)</f>
        <v>0</v>
      </c>
      <c r="H83" s="11">
        <f>VLOOKUP($S$11,Division5n,2,FALSE)</f>
        <v>0</v>
      </c>
      <c r="I83" s="98">
        <v>0</v>
      </c>
      <c r="J83" s="4" t="s">
        <v>74</v>
      </c>
      <c r="K83" s="98">
        <v>0</v>
      </c>
      <c r="P83" s="4"/>
    </row>
    <row r="84" spans="1:16" ht="12" hidden="1" customHeight="1" x14ac:dyDescent="0.25">
      <c r="A84" s="11">
        <f>VLOOKUP($R$12,Division5m,2,FALSE)</f>
        <v>0</v>
      </c>
      <c r="B84" s="11">
        <f>VLOOKUP($S$12,Division5m,2,FALSE)</f>
        <v>0</v>
      </c>
      <c r="C84" s="98">
        <v>0</v>
      </c>
      <c r="D84" s="4" t="s">
        <v>74</v>
      </c>
      <c r="E84" s="98">
        <v>0</v>
      </c>
      <c r="G84" s="11">
        <f>VLOOKUP($R$12,Division5n,2,FALSE)</f>
        <v>0</v>
      </c>
      <c r="H84" s="11">
        <f>VLOOKUP($S$12,Division5n,2,FALSE)</f>
        <v>0</v>
      </c>
      <c r="I84" s="98">
        <v>0</v>
      </c>
      <c r="J84" s="4" t="s">
        <v>74</v>
      </c>
      <c r="K84" s="98">
        <v>0</v>
      </c>
      <c r="P84" s="4"/>
    </row>
    <row r="85" spans="1:16" ht="12" hidden="1" customHeight="1" x14ac:dyDescent="0.25">
      <c r="A85" s="11">
        <f>VLOOKUP($R$13,Division5m,2,FALSE)</f>
        <v>0</v>
      </c>
      <c r="B85" s="11">
        <f>VLOOKUP($S$13,Division5m,2,FALSE)</f>
        <v>0</v>
      </c>
      <c r="C85" s="98">
        <v>0</v>
      </c>
      <c r="D85" s="4" t="s">
        <v>74</v>
      </c>
      <c r="E85" s="98">
        <v>0</v>
      </c>
      <c r="G85" s="11">
        <f>VLOOKUP($R$13,Division5n,2,FALSE)</f>
        <v>0</v>
      </c>
      <c r="H85" s="11">
        <f>VLOOKUP($S$13,Division5n,2,FALSE)</f>
        <v>0</v>
      </c>
      <c r="I85" s="98">
        <v>0</v>
      </c>
      <c r="J85" s="4" t="s">
        <v>74</v>
      </c>
      <c r="K85" s="98">
        <v>0</v>
      </c>
      <c r="P85" s="4"/>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85"/>
  <sheetViews>
    <sheetView showGridLines="0" workbookViewId="0"/>
  </sheetViews>
  <sheetFormatPr defaultColWidth="9.21875" defaultRowHeight="12" customHeight="1" x14ac:dyDescent="0.25"/>
  <cols>
    <col min="1" max="1" width="20.21875" style="5" bestFit="1" customWidth="1"/>
    <col min="2" max="2" width="21.44140625" style="5" bestFit="1" customWidth="1"/>
    <col min="3" max="3" width="3.44140625" style="4" customWidth="1"/>
    <col min="4" max="4" width="1.5546875" style="95" bestFit="1" customWidth="1"/>
    <col min="5" max="5" width="3.44140625" style="4" customWidth="1"/>
    <col min="6" max="6" width="1.5546875" style="5" customWidth="1"/>
    <col min="7" max="7" width="20.21875" style="5" bestFit="1" customWidth="1"/>
    <col min="8" max="8" width="19.77734375" style="5" bestFit="1" customWidth="1"/>
    <col min="9" max="9" width="3.44140625" style="4" customWidth="1"/>
    <col min="10" max="10" width="1.5546875" style="95" bestFit="1" customWidth="1"/>
    <col min="11" max="11" width="3.44140625" style="4" customWidth="1"/>
    <col min="12" max="12" width="1.5546875" style="5" customWidth="1"/>
    <col min="13" max="13" width="21.44140625" style="5" bestFit="1" customWidth="1"/>
    <col min="14" max="14" width="19.77734375" style="5" bestFit="1" customWidth="1"/>
    <col min="15" max="15" width="3.44140625" style="4" customWidth="1"/>
    <col min="16" max="16" width="1.5546875" style="95" bestFit="1" customWidth="1"/>
    <col min="17" max="17" width="3.44140625" style="4" customWidth="1"/>
    <col min="18" max="18" width="2.5546875" style="11" hidden="1" customWidth="1"/>
    <col min="19" max="19" width="2.5546875" style="5" hidden="1" customWidth="1"/>
    <col min="20" max="16384" width="9.21875" style="5"/>
  </cols>
  <sheetData>
    <row r="1" spans="1:22" ht="12" customHeight="1" x14ac:dyDescent="0.25">
      <c r="A1" s="11"/>
      <c r="B1" s="11"/>
      <c r="D1" s="4"/>
      <c r="G1" s="6" t="str">
        <f>CONCATENATE("INTERCLUBS NATIONAUX ",Data!$B$1)</f>
        <v>INTERCLUBS NATIONAUX 2021-2022</v>
      </c>
      <c r="H1" s="102"/>
      <c r="J1" s="4"/>
      <c r="M1" s="11"/>
      <c r="N1" s="11"/>
      <c r="P1" s="4"/>
    </row>
    <row r="2" spans="1:22" ht="12" customHeight="1" x14ac:dyDescent="0.25">
      <c r="A2" s="11"/>
      <c r="B2" s="11"/>
      <c r="D2" s="4"/>
      <c r="G2" s="6" t="str">
        <f>CONCATENATE("NATIONALE INTERCLUBS ",Data!$B$1)</f>
        <v>NATIONALE INTERCLUBS 2021-2022</v>
      </c>
      <c r="H2" s="102"/>
      <c r="J2" s="4"/>
      <c r="M2" s="11"/>
      <c r="N2" s="11"/>
      <c r="P2" s="4"/>
    </row>
    <row r="3" spans="1:22" ht="12" customHeight="1" x14ac:dyDescent="0.25">
      <c r="A3" s="11"/>
      <c r="B3" s="11"/>
      <c r="D3" s="4"/>
      <c r="G3" s="6"/>
      <c r="H3" s="102"/>
      <c r="J3" s="4"/>
      <c r="M3" s="11"/>
      <c r="N3" s="11"/>
      <c r="P3" s="4"/>
    </row>
    <row r="4" spans="1:22" ht="12" customHeight="1" x14ac:dyDescent="0.25">
      <c r="A4" s="11"/>
      <c r="B4" s="11"/>
      <c r="D4" s="4"/>
      <c r="G4" s="6"/>
      <c r="H4" s="102"/>
      <c r="J4" s="4"/>
      <c r="M4" s="11"/>
      <c r="N4" s="11"/>
      <c r="P4" s="4"/>
    </row>
    <row r="5" spans="1:22" ht="12" customHeight="1" x14ac:dyDescent="0.25">
      <c r="A5" s="11"/>
      <c r="B5" s="11"/>
      <c r="D5" s="4"/>
      <c r="G5" s="9" t="s">
        <v>30</v>
      </c>
      <c r="H5" s="103" t="str">
        <f>VLOOKUP(G5,Data,2,FALSE)</f>
        <v>05/12/2021</v>
      </c>
      <c r="J5" s="4"/>
      <c r="M5" s="11"/>
      <c r="N5" s="11"/>
      <c r="P5" s="4"/>
    </row>
    <row r="6" spans="1:22" ht="12" customHeight="1" x14ac:dyDescent="0.25">
      <c r="A6" s="11"/>
      <c r="B6" s="11"/>
      <c r="D6" s="4"/>
      <c r="G6" s="11"/>
      <c r="H6" s="11"/>
      <c r="J6" s="4"/>
      <c r="M6" s="11"/>
      <c r="N6" s="11"/>
      <c r="P6" s="4"/>
    </row>
    <row r="7" spans="1:22" ht="12" customHeight="1" x14ac:dyDescent="0.25">
      <c r="A7" s="10" t="s">
        <v>0</v>
      </c>
      <c r="B7" s="11"/>
      <c r="D7" s="188"/>
      <c r="G7" s="10" t="s">
        <v>1</v>
      </c>
      <c r="H7" s="11"/>
      <c r="I7" s="188"/>
      <c r="J7" s="188"/>
      <c r="K7" s="188"/>
      <c r="M7" s="10" t="s">
        <v>2</v>
      </c>
      <c r="N7" s="11"/>
      <c r="P7" s="188"/>
    </row>
    <row r="8" spans="1:22" ht="12" customHeight="1" x14ac:dyDescent="0.25">
      <c r="A8" s="11" t="str">
        <f>VLOOKUP($R$8,Division1,2,FALSE)</f>
        <v>514 Montigny-Fontaine 1</v>
      </c>
      <c r="B8" s="11" t="str">
        <f>VLOOKUP($S$8,Division1,2,FALSE)</f>
        <v>109 Borgerhout 1</v>
      </c>
      <c r="C8" s="4">
        <v>8</v>
      </c>
      <c r="D8" s="4" t="s">
        <v>74</v>
      </c>
      <c r="E8" s="4">
        <v>0</v>
      </c>
      <c r="G8" s="11" t="str">
        <f>VLOOKUP($R$8,Division2a,2,FALSE)</f>
        <v>124 Deurne 1</v>
      </c>
      <c r="H8" s="11" t="str">
        <f>VLOOKUP($S$8,Division2a,2,FALSE)</f>
        <v>209 The Belgian CC 1</v>
      </c>
      <c r="I8" s="4">
        <v>4</v>
      </c>
      <c r="J8" s="4" t="s">
        <v>74</v>
      </c>
      <c r="K8" s="4">
        <v>4</v>
      </c>
      <c r="M8" s="11" t="str">
        <f>VLOOKUP($R$8,Division2b,2,FALSE)</f>
        <v>627 SF Wirtzfeld 2 - FF</v>
      </c>
      <c r="N8" s="11" t="str">
        <f>VLOOKUP($S$8,Division2b,2,FALSE)</f>
        <v>952 Wavre 1</v>
      </c>
      <c r="P8" s="4" t="s">
        <v>74</v>
      </c>
      <c r="R8" s="12">
        <v>12</v>
      </c>
      <c r="S8" s="11">
        <v>8</v>
      </c>
      <c r="U8" s="12"/>
      <c r="V8" s="11"/>
    </row>
    <row r="9" spans="1:22" ht="12" customHeight="1" x14ac:dyDescent="0.25">
      <c r="A9" s="11" t="str">
        <f>VLOOKUP($R$9,Division1,2,FALSE)</f>
        <v>401 KGSRL 1</v>
      </c>
      <c r="B9" s="11" t="str">
        <f>VLOOKUP($S$9,Division1,2,FALSE)</f>
        <v>627 SF Wirtzfeld 1</v>
      </c>
      <c r="C9" s="4">
        <v>2</v>
      </c>
      <c r="D9" s="4" t="s">
        <v>74</v>
      </c>
      <c r="E9" s="4">
        <v>6</v>
      </c>
      <c r="G9" s="11" t="str">
        <f>VLOOKUP($R$9,Division2a,2,FALSE)</f>
        <v>261 Opwijk 1</v>
      </c>
      <c r="H9" s="11" t="str">
        <f>VLOOKUP($S$9,Division2a,2,FALSE)</f>
        <v>143 Boey Temse 1</v>
      </c>
      <c r="I9" s="4">
        <v>4</v>
      </c>
      <c r="J9" s="4" t="s">
        <v>74</v>
      </c>
      <c r="K9" s="4">
        <v>4</v>
      </c>
      <c r="M9" s="11" t="str">
        <f>VLOOKUP($R$9,Division2b,2,FALSE)</f>
        <v>201 CREB Bruxelles 1</v>
      </c>
      <c r="N9" s="11" t="str">
        <f>VLOOKUP($S$9,Division2b,2,FALSE)</f>
        <v>501 CREC Charlerloi 1</v>
      </c>
      <c r="O9" s="4">
        <v>4.5</v>
      </c>
      <c r="P9" s="4" t="s">
        <v>74</v>
      </c>
      <c r="Q9" s="4">
        <v>3.5</v>
      </c>
      <c r="R9" s="12">
        <v>9</v>
      </c>
      <c r="S9" s="11">
        <v>7</v>
      </c>
      <c r="U9" s="12"/>
      <c r="V9" s="11"/>
    </row>
    <row r="10" spans="1:22" ht="12" customHeight="1" x14ac:dyDescent="0.25">
      <c r="A10" s="11" t="str">
        <f>VLOOKUP($R$10,Division1,2,FALSE)</f>
        <v>471 Wachtebeke 1</v>
      </c>
      <c r="B10" s="11" t="str">
        <f>VLOOKUP($S$10,Division1,2,FALSE)</f>
        <v>601 CRELEL Liège 1</v>
      </c>
      <c r="C10" s="4">
        <v>3.5</v>
      </c>
      <c r="D10" s="4" t="s">
        <v>74</v>
      </c>
      <c r="E10" s="4">
        <v>4.5</v>
      </c>
      <c r="G10" s="11" t="str">
        <f>VLOOKUP($R$10,Division2a,2,FALSE)</f>
        <v>471 Wachtebeke 2</v>
      </c>
      <c r="H10" s="11" t="str">
        <f>VLOOKUP($S$10,Division2a,2,FALSE)</f>
        <v>114 Mechelen 1</v>
      </c>
      <c r="I10" s="4">
        <v>5</v>
      </c>
      <c r="J10" s="4" t="s">
        <v>74</v>
      </c>
      <c r="K10" s="4">
        <v>3</v>
      </c>
      <c r="M10" s="11" t="str">
        <f>VLOOKUP($R$10,Division2b,2,FALSE)</f>
        <v>231 DT Leuven 1</v>
      </c>
      <c r="N10" s="11" t="str">
        <f>VLOOKUP($S$10,Division2b,2,FALSE)</f>
        <v>601 CRELEL Liège 2</v>
      </c>
      <c r="O10" s="4">
        <v>5</v>
      </c>
      <c r="P10" s="4" t="s">
        <v>74</v>
      </c>
      <c r="Q10" s="4">
        <v>3</v>
      </c>
      <c r="R10" s="12">
        <v>10</v>
      </c>
      <c r="S10" s="11">
        <v>6</v>
      </c>
      <c r="U10" s="12"/>
      <c r="V10" s="11"/>
    </row>
    <row r="11" spans="1:22" ht="12" customHeight="1" x14ac:dyDescent="0.25">
      <c r="A11" s="11" t="str">
        <f>VLOOKUP($R$11,Division1,2,FALSE)</f>
        <v>604 KSK47-Eynatten 1</v>
      </c>
      <c r="B11" s="11" t="str">
        <f>VLOOKUP($S$11,Division1,2,FALSE)</f>
        <v>174 Brasschaat 1</v>
      </c>
      <c r="C11" s="4">
        <v>0</v>
      </c>
      <c r="D11" s="4" t="s">
        <v>74</v>
      </c>
      <c r="E11" s="4">
        <v>8</v>
      </c>
      <c r="G11" s="11" t="str">
        <f>VLOOKUP($R$11,Division2a,2,FALSE)</f>
        <v>462 Zottegem 1</v>
      </c>
      <c r="H11" s="11" t="str">
        <f>VLOOKUP($S$11,Division2a,2,FALSE)</f>
        <v>402 Jean Jaures Gent 1</v>
      </c>
      <c r="I11" s="4">
        <v>5.5</v>
      </c>
      <c r="J11" s="4" t="s">
        <v>74</v>
      </c>
      <c r="K11" s="4">
        <v>2.5</v>
      </c>
      <c r="M11" s="11" t="str">
        <f>VLOOKUP($R$11,Division2b,2,FALSE)</f>
        <v>226 Europchess 1</v>
      </c>
      <c r="N11" s="11" t="str">
        <f>VLOOKUP($S$11,Division2b,2,FALSE)</f>
        <v>176 Westerlo 1</v>
      </c>
      <c r="O11" s="4">
        <v>5.5</v>
      </c>
      <c r="P11" s="4" t="s">
        <v>74</v>
      </c>
      <c r="Q11" s="4">
        <v>2.5</v>
      </c>
      <c r="R11" s="12">
        <v>11</v>
      </c>
      <c r="S11" s="11">
        <v>5</v>
      </c>
      <c r="U11" s="12"/>
      <c r="V11" s="11"/>
    </row>
    <row r="12" spans="1:22" ht="12" customHeight="1" x14ac:dyDescent="0.25">
      <c r="A12" s="11" t="str">
        <f>VLOOKUP($R$12,Division1,2,FALSE)</f>
        <v>303 KBSK Brugge 1</v>
      </c>
      <c r="B12" s="11" t="str">
        <f>VLOOKUP($S$12,Division1,2,FALSE)</f>
        <v>301 KOSK Oostende 1</v>
      </c>
      <c r="C12" s="4">
        <v>5</v>
      </c>
      <c r="D12" s="4" t="s">
        <v>74</v>
      </c>
      <c r="E12" s="4">
        <v>3</v>
      </c>
      <c r="G12" s="11" t="str">
        <f>VLOOKUP($R$12,Division2a,2,FALSE)</f>
        <v>303 KBSK Brugge 2</v>
      </c>
      <c r="H12" s="11" t="str">
        <f>VLOOKUP($S$12,Division2a,2,FALSE)</f>
        <v>432 Wetteren 1</v>
      </c>
      <c r="I12" s="4">
        <v>3.5</v>
      </c>
      <c r="J12" s="4" t="s">
        <v>74</v>
      </c>
      <c r="K12" s="4">
        <v>4.5</v>
      </c>
      <c r="M12" s="11" t="str">
        <f>VLOOKUP($R$12,Division2b,2,FALSE)</f>
        <v>901 Namur Echecs 1</v>
      </c>
      <c r="N12" s="11" t="str">
        <f>VLOOKUP($S$12,Division2b,2,FALSE)</f>
        <v>230 Leuven Centraal 1</v>
      </c>
      <c r="O12" s="4">
        <v>5</v>
      </c>
      <c r="P12" s="4" t="s">
        <v>74</v>
      </c>
      <c r="Q12" s="4">
        <v>3</v>
      </c>
      <c r="R12" s="12">
        <v>1</v>
      </c>
      <c r="S12" s="11">
        <v>4</v>
      </c>
      <c r="U12" s="12"/>
      <c r="V12" s="11"/>
    </row>
    <row r="13" spans="1:22" ht="12" customHeight="1" x14ac:dyDescent="0.25">
      <c r="A13" s="11" t="str">
        <f>VLOOKUP($R$13,Division1,2,FALSE)</f>
        <v>607 KSK Rochade 1</v>
      </c>
      <c r="B13" s="11" t="str">
        <f>VLOOKUP($S$13,Division1,2,FALSE)</f>
        <v>621 TAL 1</v>
      </c>
      <c r="C13" s="4">
        <v>8</v>
      </c>
      <c r="D13" s="4" t="s">
        <v>74</v>
      </c>
      <c r="E13" s="4">
        <v>0</v>
      </c>
      <c r="G13" s="11" t="str">
        <f>VLOOKUP($R$13,Division2a,2,FALSE)</f>
        <v>166 TSM Mechelen 1</v>
      </c>
      <c r="H13" s="11" t="str">
        <f>VLOOKUP($S$13,Division2a,2,FALSE)</f>
        <v>309 KRST Roeselare 1</v>
      </c>
      <c r="I13" s="4">
        <v>5</v>
      </c>
      <c r="J13" s="4" t="s">
        <v>74</v>
      </c>
      <c r="K13" s="4">
        <v>3</v>
      </c>
      <c r="M13" s="11" t="str">
        <f>VLOOKUP($R$13,Division2b,2,FALSE)</f>
        <v>607 KSK Rochade 2</v>
      </c>
      <c r="N13" s="11" t="str">
        <f>VLOOKUP($S$13,Division2b,2,FALSE)</f>
        <v>239 Boitsfort 1</v>
      </c>
      <c r="O13" s="4">
        <v>3.5</v>
      </c>
      <c r="P13" s="4" t="s">
        <v>74</v>
      </c>
      <c r="Q13" s="4">
        <v>4.5</v>
      </c>
      <c r="R13" s="12">
        <v>2</v>
      </c>
      <c r="S13" s="11">
        <v>3</v>
      </c>
      <c r="U13" s="12"/>
      <c r="V13" s="11"/>
    </row>
    <row r="14" spans="1:22" ht="12" customHeight="1" x14ac:dyDescent="0.25">
      <c r="A14" s="11"/>
      <c r="B14" s="11"/>
      <c r="D14" s="4"/>
      <c r="G14" s="11"/>
      <c r="H14" s="11"/>
      <c r="J14" s="4"/>
      <c r="M14" s="11"/>
      <c r="N14" s="11"/>
      <c r="P14" s="4"/>
    </row>
    <row r="15" spans="1:22" ht="12" customHeight="1" x14ac:dyDescent="0.25">
      <c r="A15" s="10" t="s">
        <v>3</v>
      </c>
      <c r="B15" s="11"/>
      <c r="D15" s="188"/>
      <c r="G15" s="10" t="s">
        <v>4</v>
      </c>
      <c r="H15" s="11"/>
      <c r="I15" s="188"/>
      <c r="J15" s="188"/>
      <c r="K15" s="188"/>
      <c r="M15" s="10" t="s">
        <v>5</v>
      </c>
      <c r="N15" s="11"/>
      <c r="P15" s="188"/>
    </row>
    <row r="16" spans="1:22" ht="12" customHeight="1" x14ac:dyDescent="0.25">
      <c r="A16" s="11" t="str">
        <f>VLOOKUP($R$8,Division3a,2,FALSE)</f>
        <v>303 KBSK Brugge 3</v>
      </c>
      <c r="B16" s="11" t="str">
        <f>VLOOKUP($S$8,Division3a,2,FALSE)</f>
        <v>472 De Mercatel 1</v>
      </c>
      <c r="C16" s="4">
        <v>2</v>
      </c>
      <c r="D16" s="4" t="s">
        <v>74</v>
      </c>
      <c r="E16" s="4">
        <v>4</v>
      </c>
      <c r="G16" s="11" t="str">
        <f>VLOOKUP($R$8,Division3b,2,FALSE)</f>
        <v>244 Brussels 2</v>
      </c>
      <c r="H16" s="11" t="str">
        <f>VLOOKUP($S$8,Division3b,2,FALSE)</f>
        <v>209 The Belgian CC 2</v>
      </c>
      <c r="I16" s="4">
        <v>4</v>
      </c>
      <c r="J16" s="4" t="s">
        <v>74</v>
      </c>
      <c r="K16" s="4">
        <v>2</v>
      </c>
      <c r="M16" s="11" t="str">
        <f>VLOOKUP($R$8,Division3c,2,FALSE)</f>
        <v>901 Namur Echecs 2</v>
      </c>
      <c r="N16" s="11" t="str">
        <f>VLOOKUP($S$8,Division3c,2,FALSE)</f>
        <v>703 Eisden/MSK-Dilsen 1</v>
      </c>
      <c r="O16" s="4">
        <v>2.5</v>
      </c>
      <c r="P16" s="4" t="s">
        <v>74</v>
      </c>
      <c r="Q16" s="4">
        <v>3.5</v>
      </c>
    </row>
    <row r="17" spans="1:17" ht="12" customHeight="1" x14ac:dyDescent="0.25">
      <c r="A17" s="11" t="str">
        <f>VLOOKUP($R$9,Division3a,2,FALSE)</f>
        <v>430 Landegem 1</v>
      </c>
      <c r="B17" s="11" t="str">
        <f>VLOOKUP($S$9,Division3a,2,FALSE)</f>
        <v>401 KGSRL 3</v>
      </c>
      <c r="C17" s="4">
        <v>2.5</v>
      </c>
      <c r="D17" s="4" t="s">
        <v>74</v>
      </c>
      <c r="E17" s="4">
        <v>3.5</v>
      </c>
      <c r="G17" s="11" t="str">
        <f>VLOOKUP($R$9,Division3b,2,FALSE)</f>
        <v>239 Boitsfort 2</v>
      </c>
      <c r="H17" s="11" t="str">
        <f>VLOOKUP($S$9,Division3b,2,FALSE)</f>
        <v>501 CREC Charlerloi 2</v>
      </c>
      <c r="I17" s="4">
        <v>5.5</v>
      </c>
      <c r="J17" s="4" t="s">
        <v>74</v>
      </c>
      <c r="K17" s="4">
        <v>0.5</v>
      </c>
      <c r="M17" s="11" t="str">
        <f>VLOOKUP($R$9,Division3c,2,FALSE)</f>
        <v>618 Echiquier Mosan 1</v>
      </c>
      <c r="N17" s="11" t="str">
        <f>VLOOKUP($S$9,Division3c,2,FALSE)</f>
        <v>621 TAL 2</v>
      </c>
      <c r="O17" s="4">
        <v>4.5</v>
      </c>
      <c r="P17" s="4" t="s">
        <v>74</v>
      </c>
      <c r="Q17" s="4">
        <v>1.5</v>
      </c>
    </row>
    <row r="18" spans="1:17" ht="12" customHeight="1" x14ac:dyDescent="0.25">
      <c r="A18" s="11" t="str">
        <f>VLOOKUP($R$10,Division3a,2,FALSE)</f>
        <v>425 Dendermonde 1</v>
      </c>
      <c r="B18" s="11" t="str">
        <f>VLOOKUP($S$10,Division3a,2,FALSE)</f>
        <v>401 KGSRL 2</v>
      </c>
      <c r="C18" s="4">
        <v>0</v>
      </c>
      <c r="D18" s="4" t="s">
        <v>74</v>
      </c>
      <c r="E18" s="4">
        <v>6</v>
      </c>
      <c r="G18" s="11" t="str">
        <f>VLOOKUP($R$10,Division3b,2,FALSE)</f>
        <v>548 Caissa Europe 1</v>
      </c>
      <c r="H18" s="11" t="str">
        <f>VLOOKUP($S$10,Division3b,2,FALSE)</f>
        <v>541 Leuze-en-Hainaut 1</v>
      </c>
      <c r="I18" s="4">
        <v>2.5</v>
      </c>
      <c r="J18" s="4" t="s">
        <v>74</v>
      </c>
      <c r="K18" s="4">
        <v>3.5</v>
      </c>
      <c r="M18" s="11" t="str">
        <f>VLOOKUP($R$10,Division3c,2,FALSE)</f>
        <v>135 Geel 1</v>
      </c>
      <c r="N18" s="11" t="str">
        <f>VLOOKUP($S$10,Division3c,2,FALSE)</f>
        <v>708 NLS Lommel 1</v>
      </c>
      <c r="O18" s="4">
        <v>2</v>
      </c>
      <c r="P18" s="4" t="s">
        <v>74</v>
      </c>
      <c r="Q18" s="4">
        <v>4</v>
      </c>
    </row>
    <row r="19" spans="1:17" ht="12" customHeight="1" x14ac:dyDescent="0.25">
      <c r="A19" s="11" t="str">
        <f>VLOOKUP($R$11,Division3a,2,FALSE)</f>
        <v>301 KOSK Oostende 2</v>
      </c>
      <c r="B19" s="11" t="str">
        <f>VLOOKUP($S$11,Division3a,2,FALSE)</f>
        <v>313 KWSLE Waregem 1</v>
      </c>
      <c r="C19" s="4">
        <v>0.5</v>
      </c>
      <c r="D19" s="4" t="s">
        <v>74</v>
      </c>
      <c r="E19" s="4">
        <v>5.5</v>
      </c>
      <c r="G19" s="11" t="str">
        <f>VLOOKUP($R$11,Division3b,2,FALSE)</f>
        <v>401 KGSRL 4</v>
      </c>
      <c r="H19" s="11" t="str">
        <f>VLOOKUP($S$11,Division3b,2,FALSE)</f>
        <v>228 Dworp 1</v>
      </c>
      <c r="I19" s="4">
        <v>2</v>
      </c>
      <c r="J19" s="4" t="s">
        <v>74</v>
      </c>
      <c r="K19" s="4">
        <v>4</v>
      </c>
      <c r="M19" s="11" t="str">
        <f>VLOOKUP($R$11,Division3c,2,FALSE)</f>
        <v>226 Europchess 2</v>
      </c>
      <c r="N19" s="11" t="str">
        <f>VLOOKUP($S$11,Division3c,2,FALSE)</f>
        <v>174 Brasschaat 2</v>
      </c>
      <c r="O19" s="4">
        <v>1</v>
      </c>
      <c r="P19" s="4" t="s">
        <v>74</v>
      </c>
      <c r="Q19" s="4">
        <v>5</v>
      </c>
    </row>
    <row r="20" spans="1:17" ht="12" customHeight="1" x14ac:dyDescent="0.25">
      <c r="A20" s="11" t="str">
        <f>VLOOKUP($R$12,Division3a,2,FALSE)</f>
        <v>302 KISK Ieper 1</v>
      </c>
      <c r="B20" s="11" t="str">
        <f>VLOOKUP($S$12,Division3a,2,FALSE)</f>
        <v>432 Wetteren 2</v>
      </c>
      <c r="C20" s="4">
        <v>4.5</v>
      </c>
      <c r="D20" s="4" t="s">
        <v>74</v>
      </c>
      <c r="E20" s="4">
        <v>1.5</v>
      </c>
      <c r="G20" s="11" t="str">
        <f>VLOOKUP($R$12,Division3b,2,FALSE)</f>
        <v>244 Brussels 1</v>
      </c>
      <c r="H20" s="11" t="str">
        <f>VLOOKUP($S$12,Division3b,2,FALSE)</f>
        <v>230 Leuven Centraal 2</v>
      </c>
      <c r="I20" s="4">
        <v>3.5</v>
      </c>
      <c r="J20" s="4" t="s">
        <v>74</v>
      </c>
      <c r="K20" s="4">
        <v>2.5</v>
      </c>
      <c r="M20" s="11" t="str">
        <f>VLOOKUP($R$12,Division3c,2,FALSE)</f>
        <v>607 KSK Rochade 3</v>
      </c>
      <c r="N20" s="11" t="str">
        <f>VLOOKUP($S$12,Division3c,2,FALSE)</f>
        <v>230 Leuven Centraal 3</v>
      </c>
      <c r="O20" s="4">
        <v>5</v>
      </c>
      <c r="P20" s="4" t="s">
        <v>74</v>
      </c>
      <c r="Q20" s="4">
        <v>1</v>
      </c>
    </row>
    <row r="21" spans="1:17" ht="12" customHeight="1" x14ac:dyDescent="0.25">
      <c r="A21" s="11" t="str">
        <f>VLOOKUP($R$13,Division3a,2,FALSE)</f>
        <v>465 SK Artevelde 1</v>
      </c>
      <c r="B21" s="11" t="str">
        <f>VLOOKUP($S$13,Division3a,2,FALSE)</f>
        <v>436 LSV-Chesspirant 1</v>
      </c>
      <c r="C21" s="4">
        <v>3.5</v>
      </c>
      <c r="D21" s="4" t="s">
        <v>74</v>
      </c>
      <c r="E21" s="4">
        <v>2.5</v>
      </c>
      <c r="G21" s="11" t="str">
        <f>VLOOKUP($R$13,Division3b,2,FALSE)</f>
        <v>278 Pantin 1</v>
      </c>
      <c r="H21" s="11" t="str">
        <f>VLOOKUP($S$13,Division3b,2,FALSE)</f>
        <v>909 Philippeville 1</v>
      </c>
      <c r="I21" s="4">
        <v>4</v>
      </c>
      <c r="J21" s="4" t="s">
        <v>74</v>
      </c>
      <c r="K21" s="4">
        <v>2</v>
      </c>
      <c r="M21" s="11" t="str">
        <f>VLOOKUP($R$13,Division3c,2,FALSE)</f>
        <v>810 Marche en Famenne 1</v>
      </c>
      <c r="N21" s="11" t="str">
        <f>VLOOKUP($S$13,Division3c,2,FALSE)</f>
        <v>727 Midden-Limburg 1</v>
      </c>
      <c r="O21" s="4">
        <v>1.5</v>
      </c>
      <c r="P21" s="4" t="s">
        <v>74</v>
      </c>
      <c r="Q21" s="4">
        <v>4.5</v>
      </c>
    </row>
    <row r="22" spans="1:17" ht="12" customHeight="1" x14ac:dyDescent="0.25">
      <c r="A22" s="11"/>
      <c r="B22" s="11"/>
      <c r="D22" s="4"/>
      <c r="G22" s="11"/>
      <c r="H22" s="11"/>
      <c r="J22" s="4"/>
      <c r="M22" s="11"/>
      <c r="N22" s="11"/>
      <c r="P22" s="4"/>
    </row>
    <row r="23" spans="1:17" ht="12" customHeight="1" x14ac:dyDescent="0.25">
      <c r="A23" s="10" t="s">
        <v>6</v>
      </c>
      <c r="B23" s="11"/>
      <c r="D23" s="188"/>
      <c r="G23" s="10" t="s">
        <v>7</v>
      </c>
      <c r="H23" s="11"/>
      <c r="I23" s="188"/>
      <c r="J23" s="188"/>
      <c r="K23" s="188"/>
      <c r="M23" s="10" t="s">
        <v>8</v>
      </c>
      <c r="P23" s="188"/>
    </row>
    <row r="24" spans="1:17" ht="12" customHeight="1" x14ac:dyDescent="0.25">
      <c r="A24" s="11" t="str">
        <f>VLOOKUP($R$8,Division3d,2,FALSE)</f>
        <v>132 SK Oude-God 1</v>
      </c>
      <c r="B24" s="11" t="str">
        <f>VLOOKUP($S$8,Division3d,2,FALSE)</f>
        <v>109 Borgerhout 2</v>
      </c>
      <c r="C24" s="4">
        <v>1.5</v>
      </c>
      <c r="D24" s="4" t="s">
        <v>74</v>
      </c>
      <c r="E24" s="4">
        <v>4.5</v>
      </c>
      <c r="G24" s="11" t="str">
        <f>VLOOKUP($R$8,Division4a,2,FALSE)</f>
        <v>514 Montigny-Fontaine 2</v>
      </c>
      <c r="H24" s="11" t="str">
        <f>VLOOKUP($S$8,Division4a,2,FALSE)</f>
        <v>952 Wavre 2</v>
      </c>
      <c r="I24" s="4">
        <v>2</v>
      </c>
      <c r="J24" s="4" t="s">
        <v>74</v>
      </c>
      <c r="K24" s="4">
        <v>2</v>
      </c>
      <c r="M24" s="11" t="str">
        <f>VLOOKUP($R$8,Division4b,2,FALSE)</f>
        <v>124 Deurne 2</v>
      </c>
      <c r="N24" s="11" t="str">
        <f>VLOOKUP($S$8,Division4b,2,FALSE)</f>
        <v>109 Borgerhout 3</v>
      </c>
      <c r="O24" s="4">
        <v>2.5</v>
      </c>
      <c r="P24" s="4" t="s">
        <v>74</v>
      </c>
      <c r="Q24" s="4">
        <v>1.5</v>
      </c>
    </row>
    <row r="25" spans="1:17" ht="12" customHeight="1" x14ac:dyDescent="0.25">
      <c r="A25" s="11" t="str">
        <f>VLOOKUP($R$9,Division3d,2,FALSE)</f>
        <v>260 Kapelle o/d Bos 1</v>
      </c>
      <c r="B25" s="11" t="str">
        <f>VLOOKUP($S$9,Division3d,2,FALSE)</f>
        <v>143 Boey Temse 2</v>
      </c>
      <c r="C25" s="4">
        <v>5.5</v>
      </c>
      <c r="D25" s="4" t="s">
        <v>74</v>
      </c>
      <c r="E25" s="4">
        <v>0.5</v>
      </c>
      <c r="G25" s="11" t="str">
        <f>VLOOKUP($R$9,Division4a,2,FALSE)</f>
        <v>525 CELB Anderlues 1</v>
      </c>
      <c r="H25" s="11" t="str">
        <f>VLOOKUP($S$9,Division4a,2,FALSE)</f>
        <v>902 CE Sambrevillois 1</v>
      </c>
      <c r="I25" s="4">
        <v>1.5</v>
      </c>
      <c r="J25" s="4" t="s">
        <v>74</v>
      </c>
      <c r="K25" s="4">
        <v>2.5</v>
      </c>
      <c r="M25" s="11" t="str">
        <f>VLOOKUP($R$9,Division4b,2,FALSE)</f>
        <v>201 CREB Bruxelles 2</v>
      </c>
      <c r="N25" s="11" t="str">
        <f>VLOOKUP($S$9,Division4b,2,FALSE)</f>
        <v>240 SCRR 1</v>
      </c>
      <c r="O25" s="4">
        <v>4</v>
      </c>
      <c r="P25" s="4" t="s">
        <v>74</v>
      </c>
      <c r="Q25" s="4">
        <v>0</v>
      </c>
    </row>
    <row r="26" spans="1:17" ht="12" customHeight="1" x14ac:dyDescent="0.25">
      <c r="A26" s="11" t="str">
        <f>VLOOKUP($R$10,Division3d,2,FALSE)</f>
        <v>401 KGSRL 6</v>
      </c>
      <c r="B26" s="11" t="str">
        <f>VLOOKUP($S$10,Division3d,2,FALSE)</f>
        <v>114 Mechelen 2</v>
      </c>
      <c r="C26" s="4">
        <v>4.5</v>
      </c>
      <c r="D26" s="4" t="s">
        <v>74</v>
      </c>
      <c r="E26" s="4">
        <v>1.5</v>
      </c>
      <c r="G26" s="11" t="str">
        <f>VLOOKUP($R$10,Division4a,2,FALSE)</f>
        <v>961 Braine Echecs 1</v>
      </c>
      <c r="H26" s="11" t="str">
        <f>VLOOKUP($S$10,Division4a,2,FALSE)</f>
        <v>601 CRELEL Liège 3</v>
      </c>
      <c r="I26" s="4">
        <v>3</v>
      </c>
      <c r="J26" s="4" t="s">
        <v>74</v>
      </c>
      <c r="K26" s="4">
        <v>1</v>
      </c>
      <c r="M26" s="11" t="str">
        <f>VLOOKUP($R$10,Division4b,2,FALSE)</f>
        <v>130 Moretus Hoboken 1</v>
      </c>
      <c r="N26" s="11" t="str">
        <f>VLOOKUP($S$10,Division4b,2,FALSE)</f>
        <v>114 Mechelen 3</v>
      </c>
      <c r="O26" s="4">
        <v>3.5</v>
      </c>
      <c r="P26" s="4" t="s">
        <v>74</v>
      </c>
      <c r="Q26" s="4">
        <v>0.5</v>
      </c>
    </row>
    <row r="27" spans="1:17" ht="12" customHeight="1" x14ac:dyDescent="0.25">
      <c r="A27" s="11" t="str">
        <f>VLOOKUP($R$11,Division3d,2,FALSE)</f>
        <v>128 Beveren 1</v>
      </c>
      <c r="B27" s="11" t="str">
        <f>VLOOKUP($S$11,Division3d,2,FALSE)</f>
        <v>174 Brasschaat 3</v>
      </c>
      <c r="C27" s="4">
        <v>1.5</v>
      </c>
      <c r="D27" s="4" t="s">
        <v>74</v>
      </c>
      <c r="E27" s="4">
        <v>4.5</v>
      </c>
      <c r="G27" s="11" t="str">
        <f>VLOOKUP($R$11,Division4a,2,FALSE)</f>
        <v>551 HCC Jurbise 1</v>
      </c>
      <c r="H27" s="11" t="str">
        <f>VLOOKUP($S$11,Division4a,2,FALSE)</f>
        <v>228 Dworp 2</v>
      </c>
      <c r="I27" s="4">
        <v>3.5</v>
      </c>
      <c r="J27" s="4" t="s">
        <v>74</v>
      </c>
      <c r="K27" s="4">
        <v>0.5</v>
      </c>
      <c r="M27" s="11" t="str">
        <f>VLOOKUP($R$11,Division4b,2,FALSE)</f>
        <v>226 Europchess 3</v>
      </c>
      <c r="N27" s="11" t="str">
        <f>VLOOKUP($S$11,Division4b,2,FALSE)</f>
        <v>174 Brasschaat 4</v>
      </c>
      <c r="O27" s="4">
        <v>1.5</v>
      </c>
      <c r="P27" s="4" t="s">
        <v>74</v>
      </c>
      <c r="Q27" s="4">
        <v>2.5</v>
      </c>
    </row>
    <row r="28" spans="1:17" ht="12" customHeight="1" x14ac:dyDescent="0.25">
      <c r="A28" s="11" t="str">
        <f>VLOOKUP($R$12,Division3d,2,FALSE)</f>
        <v>101 KASK 1</v>
      </c>
      <c r="B28" s="11" t="str">
        <f>VLOOKUP($S$12,Division3d,2,FALSE)</f>
        <v>410 St.-Niklaas 1</v>
      </c>
      <c r="C28" s="4">
        <v>5</v>
      </c>
      <c r="D28" s="4" t="s">
        <v>74</v>
      </c>
      <c r="E28" s="4">
        <v>1</v>
      </c>
      <c r="G28" s="11" t="str">
        <f>VLOOKUP($R$12,Division4a,2,FALSE)</f>
        <v>901 Namur Echecs 3</v>
      </c>
      <c r="H28" s="11" t="str">
        <f>VLOOKUP($S$12,Division4a,2,FALSE)</f>
        <v>548 Caissa Europe 2</v>
      </c>
      <c r="I28" s="4">
        <v>2</v>
      </c>
      <c r="J28" s="4" t="s">
        <v>74</v>
      </c>
      <c r="K28" s="4">
        <v>2</v>
      </c>
      <c r="M28" s="11" t="str">
        <f>VLOOKUP($R$12,Division4b,2,FALSE)</f>
        <v>101 KASK 2</v>
      </c>
      <c r="N28" s="11" t="str">
        <f>VLOOKUP($S$12,Division4b,2,FALSE)</f>
        <v>121 Turnhout 1</v>
      </c>
      <c r="O28" s="4">
        <v>4</v>
      </c>
      <c r="P28" s="4" t="s">
        <v>74</v>
      </c>
      <c r="Q28" s="4">
        <v>0</v>
      </c>
    </row>
    <row r="29" spans="1:17" ht="12" customHeight="1" x14ac:dyDescent="0.25">
      <c r="A29" s="11" t="str">
        <f>VLOOKUP($R$13,Division3d,2,FALSE)</f>
        <v>166 TSM Mechelen 2</v>
      </c>
      <c r="B29" s="11" t="str">
        <f>VLOOKUP($S$13,Division3d,2,FALSE)</f>
        <v>401 KGSRL 5</v>
      </c>
      <c r="C29" s="4">
        <v>1.5</v>
      </c>
      <c r="D29" s="4" t="s">
        <v>74</v>
      </c>
      <c r="E29" s="4">
        <v>4.5</v>
      </c>
      <c r="G29" s="11" t="str">
        <f>VLOOKUP($R$13,Division4a,2,FALSE)</f>
        <v>278 Pantin 2</v>
      </c>
      <c r="H29" s="11" t="str">
        <f>VLOOKUP($S$13,Division4a,2,FALSE)</f>
        <v>511 Echiquier Centre 1</v>
      </c>
      <c r="I29" s="4">
        <v>1</v>
      </c>
      <c r="J29" s="4" t="s">
        <v>74</v>
      </c>
      <c r="K29" s="4">
        <v>3</v>
      </c>
      <c r="M29" s="11" t="str">
        <f>VLOOKUP($R$13,Division4b,2,FALSE)</f>
        <v>278 Pantin 3</v>
      </c>
      <c r="N29" s="11" t="str">
        <f>VLOOKUP($S$13,Division4b,2,FALSE)</f>
        <v>410 St.-Niklaas 2</v>
      </c>
      <c r="O29" s="4">
        <v>4</v>
      </c>
      <c r="P29" s="4" t="s">
        <v>74</v>
      </c>
      <c r="Q29" s="4">
        <v>0</v>
      </c>
    </row>
    <row r="30" spans="1:17" ht="12" customHeight="1" x14ac:dyDescent="0.25">
      <c r="A30" s="11"/>
      <c r="B30" s="11"/>
      <c r="D30" s="4"/>
      <c r="G30" s="11"/>
      <c r="H30" s="11"/>
      <c r="J30" s="4"/>
      <c r="M30" s="11"/>
      <c r="N30" s="11"/>
      <c r="P30" s="4"/>
    </row>
    <row r="31" spans="1:17" ht="12" customHeight="1" x14ac:dyDescent="0.25">
      <c r="A31" s="10" t="s">
        <v>9</v>
      </c>
      <c r="B31" s="11"/>
      <c r="D31" s="188"/>
      <c r="G31" s="10" t="s">
        <v>10</v>
      </c>
      <c r="H31" s="11"/>
      <c r="I31" s="188"/>
      <c r="J31" s="188"/>
      <c r="K31" s="188"/>
      <c r="M31" s="10" t="s">
        <v>11</v>
      </c>
      <c r="N31" s="11"/>
      <c r="P31" s="188"/>
    </row>
    <row r="32" spans="1:17" ht="12" customHeight="1" x14ac:dyDescent="0.25">
      <c r="A32" s="11" t="str">
        <f>VLOOKUP($R$8,Division4c,2,FALSE)</f>
        <v>401 KGSRL 7</v>
      </c>
      <c r="B32" s="11" t="str">
        <f>VLOOKUP($S$8,Division4c,2,FALSE)</f>
        <v>460 Oudenaarde 1</v>
      </c>
      <c r="C32" s="4">
        <v>1</v>
      </c>
      <c r="D32" s="4" t="s">
        <v>74</v>
      </c>
      <c r="E32" s="4">
        <v>3</v>
      </c>
      <c r="G32" s="11" t="str">
        <f>VLOOKUP($R$8,Division4d,2,FALSE)</f>
        <v>302 KISK Ieper 3</v>
      </c>
      <c r="H32" s="11" t="str">
        <f>VLOOKUP($S$8,Division4d,2,FALSE)</f>
        <v>475 Rapid Aalter 1</v>
      </c>
      <c r="I32" s="4">
        <v>2.5</v>
      </c>
      <c r="J32" s="4" t="s">
        <v>74</v>
      </c>
      <c r="K32" s="4">
        <v>1.5</v>
      </c>
      <c r="M32" s="11" t="str">
        <f>VLOOKUP($R$8,Division4e,2,FALSE)</f>
        <v>124 Deurne 3</v>
      </c>
      <c r="N32" s="11" t="str">
        <f>VLOOKUP($S$8,Division4e,2,FALSE)</f>
        <v>194 ChessLooks Lier 1</v>
      </c>
      <c r="O32" s="4">
        <v>0.5</v>
      </c>
      <c r="P32" s="4" t="s">
        <v>74</v>
      </c>
      <c r="Q32" s="4">
        <v>3.5</v>
      </c>
    </row>
    <row r="33" spans="1:17" ht="12" customHeight="1" x14ac:dyDescent="0.25">
      <c r="A33" s="11" t="str">
        <f>VLOOKUP($R$9,Division4c,2,FALSE)</f>
        <v>261 Opwijk 2</v>
      </c>
      <c r="B33" s="11" t="str">
        <f>VLOOKUP($S$9,Division4c,2,FALSE)</f>
        <v>418 Geraardsbergen 1</v>
      </c>
      <c r="C33" s="4">
        <v>1</v>
      </c>
      <c r="D33" s="4" t="s">
        <v>74</v>
      </c>
      <c r="E33" s="4">
        <v>3</v>
      </c>
      <c r="G33" s="11" t="str">
        <f>VLOOKUP($R$9,Division4d,2,FALSE)</f>
        <v>430 Landegem 2</v>
      </c>
      <c r="H33" s="11" t="str">
        <f>VLOOKUP($S$9,Division4d,2,FALSE)</f>
        <v>340 Izegem 1</v>
      </c>
      <c r="I33" s="4">
        <v>1.5</v>
      </c>
      <c r="J33" s="4" t="s">
        <v>74</v>
      </c>
      <c r="K33" s="4">
        <v>2.5</v>
      </c>
      <c r="M33" s="11" t="str">
        <f>VLOOKUP($R$9,Division4e,2,FALSE)</f>
        <v>162 Molse SC 1</v>
      </c>
      <c r="N33" s="11" t="str">
        <f>VLOOKUP($S$9,Division4e,2,FALSE)</f>
        <v>121 Turnhout 3</v>
      </c>
      <c r="O33" s="4">
        <v>1</v>
      </c>
      <c r="P33" s="4" t="s">
        <v>74</v>
      </c>
      <c r="Q33" s="4">
        <v>3</v>
      </c>
    </row>
    <row r="34" spans="1:17" ht="12" customHeight="1" x14ac:dyDescent="0.25">
      <c r="A34" s="11" t="str">
        <f>VLOOKUP($R$10,Division4c,2,FALSE)</f>
        <v>471 Wachtebeke 3</v>
      </c>
      <c r="B34" s="11" t="str">
        <f>VLOOKUP($S$10,Division4c,2,FALSE)</f>
        <v>417 Pion-Aalst 1</v>
      </c>
      <c r="C34" s="4">
        <v>2</v>
      </c>
      <c r="D34" s="4" t="s">
        <v>74</v>
      </c>
      <c r="E34" s="4">
        <v>2</v>
      </c>
      <c r="G34" s="11" t="str">
        <f>VLOOKUP($R$10,Division4d,2,FALSE)</f>
        <v>301 KOSK Oostende 3</v>
      </c>
      <c r="H34" s="11" t="str">
        <f>VLOOKUP($S$10,Division4d,2,FALSE)</f>
        <v>307 Bredene 1</v>
      </c>
      <c r="I34" s="4">
        <v>1.5</v>
      </c>
      <c r="J34" s="4" t="s">
        <v>74</v>
      </c>
      <c r="K34" s="4">
        <v>2.5</v>
      </c>
      <c r="M34" s="11" t="str">
        <f>VLOOKUP($R$10,Division4e,2,FALSE)</f>
        <v>231 DT Leuven 2</v>
      </c>
      <c r="N34" s="11" t="str">
        <f>VLOOKUP($S$10,Division4e,2,FALSE)</f>
        <v>114 Mechelen 4</v>
      </c>
      <c r="O34" s="4">
        <v>1</v>
      </c>
      <c r="P34" s="4" t="s">
        <v>74</v>
      </c>
      <c r="Q34" s="4">
        <v>3</v>
      </c>
    </row>
    <row r="35" spans="1:17" ht="12" customHeight="1" x14ac:dyDescent="0.25">
      <c r="A35" s="11" t="str">
        <f>VLOOKUP($R$11,Division4c,2,FALSE)</f>
        <v>462 Zottegem 2</v>
      </c>
      <c r="B35" s="11" t="str">
        <f>VLOOKUP($S$11,Division4c,2,FALSE)</f>
        <v>228 Dworp 3</v>
      </c>
      <c r="C35" s="4">
        <v>3</v>
      </c>
      <c r="D35" s="4" t="s">
        <v>74</v>
      </c>
      <c r="E35" s="4">
        <v>1</v>
      </c>
      <c r="G35" s="11" t="str">
        <f>VLOOKUP($R$11,Division4d,2,FALSE)</f>
        <v>304 Tielt 1</v>
      </c>
      <c r="H35" s="11" t="str">
        <f>VLOOKUP($S$11,Division4d,2,FALSE)</f>
        <v>313 KWSLE Waregem 2</v>
      </c>
      <c r="I35" s="4">
        <v>1.5</v>
      </c>
      <c r="J35" s="4" t="s">
        <v>74</v>
      </c>
      <c r="K35" s="4">
        <v>2.5</v>
      </c>
      <c r="M35" s="11" t="str">
        <f>VLOOKUP($R$11,Division4e,2,FALSE)</f>
        <v>176 Westerlo 2</v>
      </c>
      <c r="N35" s="11" t="str">
        <f>VLOOKUP($S$11,Division4e,2,FALSE)</f>
        <v>174 Brasschaat 5</v>
      </c>
      <c r="O35" s="4">
        <v>1</v>
      </c>
      <c r="P35" s="4" t="s">
        <v>74</v>
      </c>
      <c r="Q35" s="4">
        <v>3</v>
      </c>
    </row>
    <row r="36" spans="1:17" ht="12" customHeight="1" x14ac:dyDescent="0.25">
      <c r="A36" s="11" t="str">
        <f>VLOOKUP($R$12,Division4c,2,FALSE)</f>
        <v>244 Brussels 3</v>
      </c>
      <c r="B36" s="11" t="str">
        <f>VLOOKUP($S$12,Division4c,2,FALSE)</f>
        <v>432 Wetteren 3</v>
      </c>
      <c r="C36" s="4">
        <v>2</v>
      </c>
      <c r="D36" s="4" t="s">
        <v>74</v>
      </c>
      <c r="E36" s="4">
        <v>2</v>
      </c>
      <c r="G36" s="11" t="str">
        <f>VLOOKUP($R$12,Division4d,2,FALSE)</f>
        <v>302 KISK Ieper 2</v>
      </c>
      <c r="H36" s="11" t="str">
        <f>VLOOKUP($S$12,Division4d,2,FALSE)</f>
        <v>401 KGSRL 8</v>
      </c>
      <c r="I36" s="4">
        <v>0</v>
      </c>
      <c r="J36" s="4" t="s">
        <v>74</v>
      </c>
      <c r="K36" s="4">
        <v>4</v>
      </c>
      <c r="M36" s="11" t="str">
        <f>VLOOKUP($R$12,Division4e,2,FALSE)</f>
        <v>713 Leopoldsburg 1</v>
      </c>
      <c r="N36" s="11" t="str">
        <f>VLOOKUP($S$12,Division4e,2,FALSE)</f>
        <v>121 Turnhout 2</v>
      </c>
      <c r="O36" s="4">
        <v>4</v>
      </c>
      <c r="P36" s="4" t="s">
        <v>74</v>
      </c>
      <c r="Q36" s="4">
        <v>0</v>
      </c>
    </row>
    <row r="37" spans="1:17" ht="12" customHeight="1" x14ac:dyDescent="0.25">
      <c r="A37" s="11" t="str">
        <f>VLOOKUP($R$13,Division4c,2,FALSE)</f>
        <v>278 Pantin 4</v>
      </c>
      <c r="B37" s="11" t="str">
        <f>VLOOKUP($S$13,Division4c,2,FALSE)</f>
        <v>436 LSV-Chesspirant 2</v>
      </c>
      <c r="C37" s="4">
        <v>1</v>
      </c>
      <c r="D37" s="4" t="s">
        <v>74</v>
      </c>
      <c r="E37" s="4">
        <v>3</v>
      </c>
      <c r="G37" s="11" t="str">
        <f>VLOOKUP($R$13,Division4d,2,FALSE)</f>
        <v>521 Tournai 1</v>
      </c>
      <c r="H37" s="11" t="str">
        <f>VLOOKUP($S$13,Division4d,2,FALSE)</f>
        <v>309 KRST Roeselare 2</v>
      </c>
      <c r="I37" s="4">
        <v>4</v>
      </c>
      <c r="J37" s="4" t="s">
        <v>74</v>
      </c>
      <c r="K37" s="4">
        <v>0</v>
      </c>
      <c r="M37" s="11" t="str">
        <f>VLOOKUP($R$13,Division4e,2,FALSE)</f>
        <v>278 Pantin 5</v>
      </c>
      <c r="N37" s="11" t="str">
        <f>VLOOKUP($S$13,Division4e,2,FALSE)</f>
        <v>132 SK Oude-God 2</v>
      </c>
      <c r="O37" s="4">
        <v>2</v>
      </c>
      <c r="P37" s="4" t="s">
        <v>74</v>
      </c>
      <c r="Q37" s="4">
        <v>2</v>
      </c>
    </row>
    <row r="38" spans="1:17" ht="12" customHeight="1" x14ac:dyDescent="0.25">
      <c r="A38" s="11"/>
      <c r="B38" s="11"/>
      <c r="D38" s="4"/>
      <c r="G38" s="11"/>
      <c r="H38" s="11"/>
      <c r="J38" s="4"/>
      <c r="M38" s="11"/>
      <c r="N38" s="11"/>
      <c r="P38" s="4"/>
    </row>
    <row r="39" spans="1:17" ht="12" customHeight="1" x14ac:dyDescent="0.25">
      <c r="A39" s="10" t="s">
        <v>12</v>
      </c>
      <c r="B39" s="11"/>
      <c r="D39" s="188"/>
      <c r="G39" s="10" t="s">
        <v>13</v>
      </c>
      <c r="H39" s="11"/>
      <c r="I39" s="188"/>
      <c r="J39" s="188"/>
      <c r="K39" s="188"/>
      <c r="M39" s="10" t="s">
        <v>14</v>
      </c>
      <c r="N39" s="11"/>
      <c r="P39" s="188"/>
    </row>
    <row r="40" spans="1:17" ht="12" customHeight="1" x14ac:dyDescent="0.25">
      <c r="A40" s="11" t="str">
        <f>VLOOKUP($R$8,Division4f,2,FALSE)</f>
        <v>422 MSV 1</v>
      </c>
      <c r="B40" s="11" t="str">
        <f>VLOOKUP($S$8,Division4f,2,FALSE)</f>
        <v>472 De Mercatel 2</v>
      </c>
      <c r="C40" s="4">
        <v>1.5</v>
      </c>
      <c r="D40" s="4" t="s">
        <v>74</v>
      </c>
      <c r="E40" s="4">
        <v>1.5</v>
      </c>
      <c r="G40" s="11" t="str">
        <f>VLOOKUP($R$8,Division4g,2,FALSE)</f>
        <v>244 Brussels 4</v>
      </c>
      <c r="H40" s="11" t="str">
        <f>VLOOKUP($S$8,Division4g,2,FALSE)</f>
        <v>952 Wavre 3</v>
      </c>
      <c r="I40" s="4">
        <v>1</v>
      </c>
      <c r="J40" s="4" t="s">
        <v>74</v>
      </c>
      <c r="K40" s="4">
        <v>3</v>
      </c>
      <c r="M40" s="11" t="str">
        <f>VLOOKUP($R$8,Division4h,2,FALSE)</f>
        <v>604 KSK47-Eynatten 3</v>
      </c>
      <c r="N40" s="11" t="str">
        <f>VLOOKUP($S$8,Division4h,2,FALSE)</f>
        <v>621 TAL 3</v>
      </c>
      <c r="O40" s="4">
        <v>0</v>
      </c>
      <c r="P40" s="4" t="s">
        <v>74</v>
      </c>
      <c r="Q40" s="4">
        <v>4</v>
      </c>
    </row>
    <row r="41" spans="1:17" ht="12" customHeight="1" x14ac:dyDescent="0.25">
      <c r="A41" s="11" t="str">
        <f>VLOOKUP($R$9,Division4f,2,FALSE)</f>
        <v>430 Landegem 3</v>
      </c>
      <c r="B41" s="11" t="str">
        <f>VLOOKUP($S$9,Division4f,2,FALSE)</f>
        <v>402 Jean Jaures Gent 2</v>
      </c>
      <c r="C41" s="4">
        <v>2</v>
      </c>
      <c r="D41" s="4" t="s">
        <v>74</v>
      </c>
      <c r="E41" s="4">
        <v>2</v>
      </c>
      <c r="G41" s="11" t="str">
        <f>VLOOKUP($R$9,Division4g,2,FALSE)</f>
        <v>239 Boitsfort 3</v>
      </c>
      <c r="H41" s="11" t="str">
        <f>VLOOKUP($S$9,Division4g,2,FALSE)</f>
        <v>601 CRELEL Liège 5</v>
      </c>
      <c r="I41" s="4">
        <v>0</v>
      </c>
      <c r="J41" s="4" t="s">
        <v>74</v>
      </c>
      <c r="K41" s="4">
        <v>4</v>
      </c>
      <c r="M41" s="11" t="str">
        <f>VLOOKUP($R$9,Division4h,2,FALSE)</f>
        <v>622 Herve 1</v>
      </c>
      <c r="N41" s="11" t="str">
        <f>VLOOKUP($S$9,Division4h,2,FALSE)</f>
        <v>601 CRELEL Liège 7</v>
      </c>
      <c r="O41" s="4">
        <v>2</v>
      </c>
      <c r="P41" s="4" t="s">
        <v>74</v>
      </c>
      <c r="Q41" s="4">
        <v>2</v>
      </c>
    </row>
    <row r="42" spans="1:17" ht="12" customHeight="1" x14ac:dyDescent="0.25">
      <c r="A42" s="11" t="str">
        <f>VLOOKUP($R$10,Division4f,2,FALSE)</f>
        <v>471 Wachtebeke 4</v>
      </c>
      <c r="B42" s="11" t="str">
        <f>VLOOKUP($S$10,Division4f,2,FALSE)</f>
        <v>417 Pion-Aalst 2</v>
      </c>
      <c r="C42" s="4">
        <v>4</v>
      </c>
      <c r="D42" s="4" t="s">
        <v>74</v>
      </c>
      <c r="E42" s="4">
        <v>0</v>
      </c>
      <c r="G42" s="11" t="str">
        <f>VLOOKUP($R$10,Division4g,2,FALSE)</f>
        <v>231 DT Leuven 3</v>
      </c>
      <c r="H42" s="11" t="str">
        <f>VLOOKUP($S$10,Division4g,2,FALSE)</f>
        <v>601 CRELEL Liège 4</v>
      </c>
      <c r="I42" s="4">
        <v>0</v>
      </c>
      <c r="J42" s="4" t="s">
        <v>74</v>
      </c>
      <c r="K42" s="4">
        <v>4</v>
      </c>
      <c r="M42" s="11" t="str">
        <f>VLOOKUP($R$10,Division4h,2,FALSE)</f>
        <v>627 SF Wirtzfeld 3</v>
      </c>
      <c r="N42" s="11" t="str">
        <f>VLOOKUP($S$10,Division4h,2,FALSE)</f>
        <v>601 CRELEL Liège 6</v>
      </c>
      <c r="O42" s="4">
        <v>3</v>
      </c>
      <c r="P42" s="4" t="s">
        <v>74</v>
      </c>
      <c r="Q42" s="4">
        <v>1</v>
      </c>
    </row>
    <row r="43" spans="1:17" ht="12" customHeight="1" x14ac:dyDescent="0.25">
      <c r="A43" s="11" t="str">
        <f>VLOOKUP($R$11,Division4f,2,FALSE)</f>
        <v>404 Drie Torens Gent 1</v>
      </c>
      <c r="B43" s="11" t="str">
        <f>VLOOKUP($S$11,Division4f,2,FALSE)</f>
        <v>438 Deinze 1</v>
      </c>
      <c r="C43" s="4">
        <v>1.5</v>
      </c>
      <c r="D43" s="4" t="s">
        <v>74</v>
      </c>
      <c r="E43" s="4">
        <v>2.5</v>
      </c>
      <c r="G43" s="11" t="str">
        <f>VLOOKUP($R$11,Division4g,2,FALSE)</f>
        <v>226 Europchess 4</v>
      </c>
      <c r="H43" s="11" t="str">
        <f>VLOOKUP($S$11,Division4g,2,FALSE)</f>
        <v>229 Woluwe 1</v>
      </c>
      <c r="I43" s="4">
        <v>2.5</v>
      </c>
      <c r="J43" s="4" t="s">
        <v>74</v>
      </c>
      <c r="K43" s="4">
        <v>1.5</v>
      </c>
      <c r="M43" s="11" t="str">
        <f>VLOOKUP($R$11,Division4h,2,FALSE)</f>
        <v>604 KSK47-Eynatten 2</v>
      </c>
      <c r="N43" s="11" t="str">
        <f>VLOOKUP($S$11,Division4h,2,FALSE)</f>
        <v>712 Landen 1</v>
      </c>
      <c r="O43" s="4">
        <v>3</v>
      </c>
      <c r="P43" s="4" t="s">
        <v>74</v>
      </c>
      <c r="Q43" s="4">
        <v>1</v>
      </c>
    </row>
    <row r="44" spans="1:17" ht="12" customHeight="1" x14ac:dyDescent="0.25">
      <c r="A44" s="11" t="str">
        <f>VLOOKUP($R$12,Division4f,2,FALSE)</f>
        <v>401 KGSRL 9</v>
      </c>
      <c r="B44" s="11" t="str">
        <f>VLOOKUP($S$12,Division4f,2,FALSE)</f>
        <v>432 Wetteren 4</v>
      </c>
      <c r="C44" s="4">
        <v>2.5</v>
      </c>
      <c r="D44" s="4" t="s">
        <v>74</v>
      </c>
      <c r="E44" s="4">
        <v>1.5</v>
      </c>
      <c r="G44" s="11" t="str">
        <f>VLOOKUP($R$12,Division4g,2,FALSE)</f>
        <v>901 Namur Echecs 4</v>
      </c>
      <c r="H44" s="11" t="str">
        <f>VLOOKUP($S$12,Division4g,2,FALSE)</f>
        <v>207 2 Fous Diogène 1</v>
      </c>
      <c r="I44" s="4">
        <v>1</v>
      </c>
      <c r="J44" s="4" t="s">
        <v>74</v>
      </c>
      <c r="K44" s="4">
        <v>3</v>
      </c>
      <c r="M44" s="11" t="str">
        <f>VLOOKUP($R$12,Division4h,2,FALSE)</f>
        <v>607 KSK Rochade 4</v>
      </c>
      <c r="N44" s="11" t="str">
        <f>VLOOKUP($S$12,Division4h,2,FALSE)</f>
        <v>714 Pelt 1</v>
      </c>
      <c r="O44" s="4">
        <v>2.5</v>
      </c>
      <c r="P44" s="4" t="s">
        <v>74</v>
      </c>
      <c r="Q44" s="4">
        <v>1.5</v>
      </c>
    </row>
    <row r="45" spans="1:17" ht="12" customHeight="1" x14ac:dyDescent="0.25">
      <c r="A45" s="11" t="str">
        <f>VLOOKUP($R$13,Division4f,2,FALSE)</f>
        <v>465 SK Artevelde 2</v>
      </c>
      <c r="B45" s="11" t="str">
        <f>VLOOKUP($S$13,Division4f,2,FALSE)</f>
        <v>401 KGSRL 10</v>
      </c>
      <c r="C45" s="4">
        <v>1.5</v>
      </c>
      <c r="D45" s="4" t="s">
        <v>74</v>
      </c>
      <c r="E45" s="4">
        <v>2.5</v>
      </c>
      <c r="G45" s="11" t="str">
        <f>VLOOKUP($R$13,Division4g,2,FALSE)</f>
        <v>278 Pantin 6</v>
      </c>
      <c r="H45" s="11" t="str">
        <f>VLOOKUP($S$13,Division4g,2,FALSE)</f>
        <v>511 Echiquier Centre 2</v>
      </c>
      <c r="I45" s="4">
        <v>3</v>
      </c>
      <c r="J45" s="4" t="s">
        <v>74</v>
      </c>
      <c r="K45" s="4">
        <v>1</v>
      </c>
      <c r="M45" s="11" t="str">
        <f>VLOOKUP($R$13,Division4h,2,FALSE)</f>
        <v>607 KSK Rochade 5</v>
      </c>
      <c r="N45" s="11" t="str">
        <f>VLOOKUP($S$13,Division4h,2,FALSE)</f>
        <v>727 Midden-Limburg 2</v>
      </c>
      <c r="O45" s="4">
        <v>1.5</v>
      </c>
      <c r="P45" s="4" t="s">
        <v>74</v>
      </c>
      <c r="Q45" s="4">
        <v>2.5</v>
      </c>
    </row>
    <row r="46" spans="1:17" ht="12" customHeight="1" x14ac:dyDescent="0.25">
      <c r="A46" s="11"/>
      <c r="B46" s="11"/>
      <c r="D46" s="4"/>
      <c r="G46" s="11"/>
      <c r="H46" s="11"/>
      <c r="J46" s="4"/>
      <c r="M46" s="11"/>
      <c r="N46" s="11"/>
      <c r="P46" s="4"/>
    </row>
    <row r="47" spans="1:17" ht="12" customHeight="1" x14ac:dyDescent="0.25">
      <c r="A47" s="10" t="s">
        <v>15</v>
      </c>
      <c r="B47" s="11"/>
      <c r="D47" s="188"/>
      <c r="G47" s="10" t="s">
        <v>16</v>
      </c>
      <c r="H47" s="11"/>
      <c r="I47" s="188"/>
      <c r="J47" s="188"/>
      <c r="K47" s="188"/>
      <c r="M47" s="10" t="s">
        <v>17</v>
      </c>
      <c r="N47" s="11"/>
      <c r="P47" s="188"/>
    </row>
    <row r="48" spans="1:17" ht="12" customHeight="1" x14ac:dyDescent="0.25">
      <c r="A48" s="11" t="str">
        <f>VLOOKUP($R$8,Division5a,2,FALSE)</f>
        <v>901 Namur Echecs 6</v>
      </c>
      <c r="B48" s="11" t="str">
        <f>VLOOKUP($S$8,Division5a,2,FALSE)</f>
        <v>952 Wavre 4</v>
      </c>
      <c r="C48" s="4">
        <v>4</v>
      </c>
      <c r="D48" s="4" t="s">
        <v>74</v>
      </c>
      <c r="E48" s="4">
        <v>0</v>
      </c>
      <c r="G48" s="11" t="str">
        <f>VLOOKUP($R$8,Division5b,2,FALSE)</f>
        <v>000 Bye 5B</v>
      </c>
      <c r="H48" s="11" t="str">
        <f>VLOOKUP($S$8,Division5b,2,FALSE)</f>
        <v>190 Burcht 1</v>
      </c>
      <c r="J48" s="4" t="s">
        <v>74</v>
      </c>
      <c r="M48" s="11" t="str">
        <f>VLOOKUP($R$8,Division5c,2,FALSE)</f>
        <v>422 MSV 2</v>
      </c>
      <c r="N48" s="11" t="str">
        <f>VLOOKUP($S$8,Division5c,2,FALSE)</f>
        <v>460 Oudenaarde 2</v>
      </c>
      <c r="O48" s="4">
        <v>0</v>
      </c>
      <c r="P48" s="4" t="s">
        <v>74</v>
      </c>
      <c r="Q48" s="4">
        <v>3</v>
      </c>
    </row>
    <row r="49" spans="1:17" ht="12" customHeight="1" x14ac:dyDescent="0.25">
      <c r="A49" s="11" t="str">
        <f>VLOOKUP($R$9,Division5a,2,FALSE)</f>
        <v>618 Echiquier Mosan 2</v>
      </c>
      <c r="B49" s="11" t="str">
        <f>VLOOKUP($S$9,Division5a,2,FALSE)</f>
        <v>601 CRELEL Liège 8</v>
      </c>
      <c r="C49" s="4">
        <v>4</v>
      </c>
      <c r="D49" s="4" t="s">
        <v>74</v>
      </c>
      <c r="E49" s="4">
        <v>0</v>
      </c>
      <c r="G49" s="11" t="str">
        <f>VLOOKUP($R$9,Division5b,2,FALSE)</f>
        <v>132 SK Oude-God 3</v>
      </c>
      <c r="H49" s="11" t="str">
        <f>VLOOKUP($S$9,Division5b,2,FALSE)</f>
        <v>143 Boey Temse 3</v>
      </c>
      <c r="I49" s="4">
        <v>2.5</v>
      </c>
      <c r="J49" s="4" t="s">
        <v>74</v>
      </c>
      <c r="K49" s="4">
        <v>1.5</v>
      </c>
      <c r="M49" s="11" t="str">
        <f>VLOOKUP($R$9,Division5c,2,FALSE)</f>
        <v>000 Bye 5C</v>
      </c>
      <c r="N49" s="11" t="str">
        <f>VLOOKUP($S$9,Division5c,2,FALSE)</f>
        <v>340 Izegem 2</v>
      </c>
      <c r="P49" s="4" t="s">
        <v>74</v>
      </c>
    </row>
    <row r="50" spans="1:17" ht="12" customHeight="1" x14ac:dyDescent="0.25">
      <c r="A50" s="11" t="str">
        <f>VLOOKUP($R$10,Division5a,2,FALSE)</f>
        <v>703 Eisden/MSK-Dilsen 2</v>
      </c>
      <c r="B50" s="11" t="str">
        <f>VLOOKUP($S$10,Division5a,2,FALSE)</f>
        <v>902 CE Sambrevillois 2</v>
      </c>
      <c r="C50" s="4">
        <v>2</v>
      </c>
      <c r="D50" s="4" t="s">
        <v>74</v>
      </c>
      <c r="E50" s="4">
        <v>2</v>
      </c>
      <c r="G50" s="11" t="str">
        <f>VLOOKUP($R$10,Division5b,2,FALSE)</f>
        <v>130 Moretus Hoboken 2</v>
      </c>
      <c r="H50" s="11" t="str">
        <f>VLOOKUP($S$10,Division5b,2,FALSE)</f>
        <v>114 Mechelen 5</v>
      </c>
      <c r="I50" s="4">
        <v>3</v>
      </c>
      <c r="J50" s="4" t="s">
        <v>74</v>
      </c>
      <c r="K50" s="4">
        <v>1</v>
      </c>
      <c r="M50" s="11" t="str">
        <f>VLOOKUP($R$10,Division5c,2,FALSE)</f>
        <v>471 Wachtebeke 5</v>
      </c>
      <c r="N50" s="11" t="str">
        <f>VLOOKUP($S$10,Division5c,2,FALSE)</f>
        <v>541 Leuze-en-Hainaut 2</v>
      </c>
      <c r="O50" s="4">
        <v>1</v>
      </c>
      <c r="P50" s="4" t="s">
        <v>74</v>
      </c>
      <c r="Q50" s="4">
        <v>3</v>
      </c>
    </row>
    <row r="51" spans="1:17" ht="12" customHeight="1" x14ac:dyDescent="0.25">
      <c r="A51" s="11" t="str">
        <f>VLOOKUP($R$11,Division5a,2,FALSE)</f>
        <v>000 Bye 5A</v>
      </c>
      <c r="B51" s="11" t="str">
        <f>VLOOKUP($S$11,Division5a,2,FALSE)</f>
        <v>712 Landen 2</v>
      </c>
      <c r="D51" s="4" t="s">
        <v>74</v>
      </c>
      <c r="G51" s="11" t="str">
        <f>VLOOKUP($R$11,Division5b,2,FALSE)</f>
        <v>128 Beveren 2</v>
      </c>
      <c r="H51" s="11" t="str">
        <f>VLOOKUP($S$11,Division5b,2,FALSE)</f>
        <v>174 Brasschaat 6</v>
      </c>
      <c r="I51" s="4">
        <v>0</v>
      </c>
      <c r="J51" s="4" t="s">
        <v>74</v>
      </c>
      <c r="K51" s="4">
        <v>4</v>
      </c>
      <c r="M51" s="11" t="str">
        <f>VLOOKUP($R$11,Division5c,2,FALSE)</f>
        <v>462 Zottegem 3</v>
      </c>
      <c r="N51" s="11" t="str">
        <f>VLOOKUP($S$11,Division5c,2,FALSE)</f>
        <v>313 KWSLE Waregem 3</v>
      </c>
      <c r="O51" s="4">
        <v>3</v>
      </c>
      <c r="P51" s="4" t="s">
        <v>74</v>
      </c>
      <c r="Q51" s="4">
        <v>1</v>
      </c>
    </row>
    <row r="52" spans="1:17" ht="12" customHeight="1" x14ac:dyDescent="0.25">
      <c r="A52" s="11" t="str">
        <f>VLOOKUP($R$12,Division5a,2,FALSE)</f>
        <v>901 Namur Echecs 5</v>
      </c>
      <c r="B52" s="11" t="str">
        <f>VLOOKUP($S$12,Division5a,2,FALSE)</f>
        <v>609 Anthisnes 1</v>
      </c>
      <c r="C52" s="4">
        <v>0</v>
      </c>
      <c r="D52" s="4" t="s">
        <v>74</v>
      </c>
      <c r="E52" s="4">
        <v>4</v>
      </c>
      <c r="G52" s="11" t="str">
        <f>VLOOKUP($R$12,Division5b,2,FALSE)</f>
        <v>101 KASK 3</v>
      </c>
      <c r="H52" s="11" t="str">
        <f>VLOOKUP($S$12,Division5b,2,FALSE)</f>
        <v>230 Leuven Centraal 4</v>
      </c>
      <c r="I52" s="4">
        <v>0</v>
      </c>
      <c r="J52" s="4" t="s">
        <v>74</v>
      </c>
      <c r="K52" s="4">
        <v>4</v>
      </c>
      <c r="M52" s="11" t="str">
        <f>VLOOKUP($R$12,Division5c,2,FALSE)</f>
        <v>303 KBSK Brugge 4</v>
      </c>
      <c r="N52" s="11" t="str">
        <f>VLOOKUP($S$12,Division5c,2,FALSE)</f>
        <v>401 KGSRL 12</v>
      </c>
      <c r="O52" s="4">
        <v>4</v>
      </c>
      <c r="P52" s="4" t="s">
        <v>74</v>
      </c>
      <c r="Q52" s="4">
        <v>0</v>
      </c>
    </row>
    <row r="53" spans="1:17" ht="12" customHeight="1" x14ac:dyDescent="0.25">
      <c r="A53" s="11" t="str">
        <f>VLOOKUP($R$13,Division5a,2,FALSE)</f>
        <v>278 Pantin 7</v>
      </c>
      <c r="B53" s="11" t="str">
        <f>VLOOKUP($S$13,Division5a,2,FALSE)</f>
        <v>810 Marche en Famenne 2</v>
      </c>
      <c r="C53" s="4">
        <v>3</v>
      </c>
      <c r="D53" s="4" t="s">
        <v>74</v>
      </c>
      <c r="E53" s="4">
        <v>1</v>
      </c>
      <c r="G53" s="11" t="str">
        <f>VLOOKUP($R$13,Division5b,2,FALSE)</f>
        <v>436 LSV-Chesspirant 3</v>
      </c>
      <c r="H53" s="11" t="str">
        <f>VLOOKUP($S$13,Division5b,2,FALSE)</f>
        <v>401 KGSRL 11</v>
      </c>
      <c r="I53" s="4">
        <v>2.5</v>
      </c>
      <c r="J53" s="4" t="s">
        <v>74</v>
      </c>
      <c r="K53" s="4">
        <v>1.5</v>
      </c>
      <c r="M53" s="11" t="str">
        <f>VLOOKUP($R$13,Division5c,2,FALSE)</f>
        <v>521 Tournai 2</v>
      </c>
      <c r="N53" s="11" t="str">
        <f>VLOOKUP($S$13,Division5c,2,FALSE)</f>
        <v>436 LSV-Chesspirant 4</v>
      </c>
      <c r="O53" s="4">
        <v>3</v>
      </c>
      <c r="P53" s="4" t="s">
        <v>74</v>
      </c>
      <c r="Q53" s="4">
        <v>1</v>
      </c>
    </row>
    <row r="54" spans="1:17" ht="12" customHeight="1" x14ac:dyDescent="0.25">
      <c r="A54" s="11"/>
      <c r="B54" s="11"/>
      <c r="D54" s="4"/>
      <c r="G54" s="11"/>
      <c r="H54" s="11"/>
      <c r="J54" s="4"/>
      <c r="M54" s="11"/>
      <c r="N54" s="11"/>
      <c r="P54" s="4"/>
    </row>
    <row r="55" spans="1:17" ht="12" customHeight="1" x14ac:dyDescent="0.25">
      <c r="A55" s="10" t="s">
        <v>18</v>
      </c>
      <c r="B55" s="11"/>
      <c r="D55" s="188"/>
      <c r="G55" s="10" t="s">
        <v>19</v>
      </c>
      <c r="H55" s="11"/>
      <c r="I55" s="188"/>
      <c r="J55" s="188"/>
      <c r="K55" s="188"/>
      <c r="M55" s="10" t="s">
        <v>20</v>
      </c>
      <c r="N55" s="11"/>
      <c r="P55" s="188"/>
    </row>
    <row r="56" spans="1:17" ht="12" customHeight="1" x14ac:dyDescent="0.25">
      <c r="A56" s="11" t="str">
        <f>VLOOKUP($R$8,Division5d,2,FALSE)</f>
        <v>422 MSV 3</v>
      </c>
      <c r="B56" s="11" t="str">
        <f>VLOOKUP($S$8,Division5d,2,FALSE)</f>
        <v>472 De Mercatel 3</v>
      </c>
      <c r="C56" s="4">
        <v>2.5</v>
      </c>
      <c r="D56" s="4" t="s">
        <v>74</v>
      </c>
      <c r="E56" s="4">
        <v>1.5</v>
      </c>
      <c r="G56" s="11" t="str">
        <f>VLOOKUP($R$8,Division5e,2,FALSE)</f>
        <v>604 KSK47-Eynatten 5</v>
      </c>
      <c r="H56" s="11" t="str">
        <f>VLOOKUP($S$8,Division5e,2,FALSE)</f>
        <v>621 TAL 4</v>
      </c>
      <c r="I56" s="4">
        <v>2</v>
      </c>
      <c r="J56" s="4" t="s">
        <v>74</v>
      </c>
      <c r="K56" s="4">
        <v>2</v>
      </c>
      <c r="M56" s="11" t="str">
        <f>VLOOKUP($R$8,Division5f,2,FALSE)</f>
        <v>714 Pelt 2</v>
      </c>
      <c r="N56" s="11" t="str">
        <f>VLOOKUP($S$8,Division5f,2,FALSE)</f>
        <v>194 ChessLooks Lier 2</v>
      </c>
      <c r="O56" s="4">
        <v>0</v>
      </c>
      <c r="P56" s="4" t="s">
        <v>74</v>
      </c>
      <c r="Q56" s="4">
        <v>4</v>
      </c>
    </row>
    <row r="57" spans="1:17" ht="12" customHeight="1" x14ac:dyDescent="0.25">
      <c r="A57" s="11" t="str">
        <f>VLOOKUP($R$9,Division5d,2,FALSE)</f>
        <v>401 KGSRL 14</v>
      </c>
      <c r="B57" s="11" t="str">
        <f>VLOOKUP($S$9,Division5d,2,FALSE)</f>
        <v>401 KGSRL 13</v>
      </c>
      <c r="C57" s="4">
        <v>3</v>
      </c>
      <c r="D57" s="4" t="s">
        <v>74</v>
      </c>
      <c r="E57" s="4">
        <v>1</v>
      </c>
      <c r="G57" s="11" t="str">
        <f>VLOOKUP($R$9,Division5e,2,FALSE)</f>
        <v>000 Bye 5E</v>
      </c>
      <c r="H57" s="11" t="str">
        <f>VLOOKUP($S$9,Division5e,2,FALSE)</f>
        <v>601 CRELEL Liège 10</v>
      </c>
      <c r="J57" s="4" t="s">
        <v>74</v>
      </c>
      <c r="M57" s="11" t="str">
        <f>VLOOKUP($R$9,Division5f,2,FALSE)</f>
        <v>162 Molse SC 2</v>
      </c>
      <c r="N57" s="11" t="str">
        <f>VLOOKUP($S$9,Division5f,2,FALSE)</f>
        <v>182 SC Noorderwijk 1</v>
      </c>
      <c r="O57" s="4">
        <v>2</v>
      </c>
      <c r="P57" s="4" t="s">
        <v>74</v>
      </c>
      <c r="Q57" s="4">
        <v>2</v>
      </c>
    </row>
    <row r="58" spans="1:17" ht="12" customHeight="1" x14ac:dyDescent="0.25">
      <c r="A58" s="11" t="str">
        <f>VLOOKUP($R$10,Division5d,2,FALSE)</f>
        <v>000 Bye 5D</v>
      </c>
      <c r="B58" s="11" t="str">
        <f>VLOOKUP($S$10,Division5d,2,FALSE)</f>
        <v>418 Geraardsbergen 2</v>
      </c>
      <c r="D58" s="4" t="s">
        <v>74</v>
      </c>
      <c r="G58" s="11" t="str">
        <f>VLOOKUP($R$10,Division5e,2,FALSE)</f>
        <v>609 Anthisnes 2</v>
      </c>
      <c r="H58" s="11" t="str">
        <f>VLOOKUP($S$10,Division5e,2,FALSE)</f>
        <v>601 CRELEL Liège 9</v>
      </c>
      <c r="I58" s="4">
        <v>0</v>
      </c>
      <c r="J58" s="4" t="s">
        <v>74</v>
      </c>
      <c r="K58" s="4">
        <v>4</v>
      </c>
      <c r="M58" s="11" t="str">
        <f>VLOOKUP($R$10,Division5f,2,FALSE)</f>
        <v>135 Geel 2</v>
      </c>
      <c r="N58" s="11" t="str">
        <f>VLOOKUP($S$10,Division5f,2,FALSE)</f>
        <v>114 Mechelen 6</v>
      </c>
      <c r="O58" s="4">
        <v>3.5</v>
      </c>
      <c r="P58" s="4" t="s">
        <v>74</v>
      </c>
      <c r="Q58" s="4">
        <v>0.5</v>
      </c>
    </row>
    <row r="59" spans="1:17" ht="12" customHeight="1" x14ac:dyDescent="0.25">
      <c r="A59" s="11" t="str">
        <f>VLOOKUP($R$11,Division5d,2,FALSE)</f>
        <v>462 Zottegem 4</v>
      </c>
      <c r="B59" s="11" t="str">
        <f>VLOOKUP($S$11,Division5d,2,FALSE)</f>
        <v>301 KOSK Oostende 4</v>
      </c>
      <c r="C59" s="4">
        <v>1.5</v>
      </c>
      <c r="D59" s="4" t="s">
        <v>74</v>
      </c>
      <c r="E59" s="4">
        <v>2.5</v>
      </c>
      <c r="G59" s="11" t="str">
        <f>VLOOKUP($R$11,Division5e,2,FALSE)</f>
        <v>604 KSK47-Eynatten 4</v>
      </c>
      <c r="H59" s="11" t="str">
        <f>VLOOKUP($S$11,Division5e,2,FALSE)</f>
        <v>666 Le 666 1</v>
      </c>
      <c r="I59" s="4">
        <v>0</v>
      </c>
      <c r="J59" s="4" t="s">
        <v>74</v>
      </c>
      <c r="K59" s="4">
        <v>4</v>
      </c>
      <c r="M59" s="11" t="str">
        <f>VLOOKUP($R$11,Division5f,2,FALSE)</f>
        <v>176 Westerlo 3</v>
      </c>
      <c r="N59" s="11" t="str">
        <f>VLOOKUP($S$11,Division5f,2,FALSE)</f>
        <v>132 SK Oude-God 4</v>
      </c>
      <c r="O59" s="4">
        <v>2</v>
      </c>
      <c r="P59" s="4" t="s">
        <v>74</v>
      </c>
      <c r="Q59" s="4">
        <v>2</v>
      </c>
    </row>
    <row r="60" spans="1:17" ht="12" customHeight="1" x14ac:dyDescent="0.25">
      <c r="A60" s="11" t="str">
        <f>VLOOKUP($R$12,Division5d,2,FALSE)</f>
        <v>303 KBSK Brugge 5</v>
      </c>
      <c r="B60" s="11" t="str">
        <f>VLOOKUP($S$12,Division5d,2,FALSE)</f>
        <v>432 Wetteren 5</v>
      </c>
      <c r="C60" s="4">
        <v>2</v>
      </c>
      <c r="D60" s="4" t="s">
        <v>74</v>
      </c>
      <c r="E60" s="4">
        <v>2</v>
      </c>
      <c r="G60" s="11" t="str">
        <f>VLOOKUP($R$12,Division5e,2,FALSE)</f>
        <v>607 KSK Rochade 6</v>
      </c>
      <c r="H60" s="11" t="str">
        <f>VLOOKUP($S$12,Division5e,2,FALSE)</f>
        <v>627 SF Wirtzfeld 4</v>
      </c>
      <c r="I60" s="4">
        <v>4</v>
      </c>
      <c r="J60" s="4" t="s">
        <v>74</v>
      </c>
      <c r="K60" s="4">
        <v>0</v>
      </c>
      <c r="M60" s="11" t="str">
        <f>VLOOKUP($R$12,Division5f,2,FALSE)</f>
        <v>192 SK Lier 1</v>
      </c>
      <c r="N60" s="11" t="str">
        <f>VLOOKUP($S$12,Division5f,2,FALSE)</f>
        <v>121 Turnhout 4</v>
      </c>
      <c r="O60" s="4">
        <v>1.5</v>
      </c>
      <c r="P60" s="4" t="s">
        <v>74</v>
      </c>
      <c r="Q60" s="4">
        <v>2.5</v>
      </c>
    </row>
    <row r="61" spans="1:17" ht="12" customHeight="1" x14ac:dyDescent="0.25">
      <c r="A61" s="11" t="str">
        <f>VLOOKUP($R$13,Division5d,2,FALSE)</f>
        <v>436 LSV-Chesspirant 5</v>
      </c>
      <c r="B61" s="11" t="str">
        <f>VLOOKUP($S$13,Division5d,2,FALSE)</f>
        <v>436 LSV-Chesspirant 6</v>
      </c>
      <c r="C61" s="4">
        <v>2.5</v>
      </c>
      <c r="D61" s="4" t="s">
        <v>74</v>
      </c>
      <c r="E61" s="4">
        <v>1.5</v>
      </c>
      <c r="G61" s="11" t="str">
        <f>VLOOKUP($R$13,Division5e,2,FALSE)</f>
        <v>703 Eisden/MSK-Dilsen 3</v>
      </c>
      <c r="H61" s="11" t="str">
        <f>VLOOKUP($S$13,Division5e,2,FALSE)</f>
        <v>619 Welkenraedt 1</v>
      </c>
      <c r="I61" s="4">
        <v>0</v>
      </c>
      <c r="J61" s="4" t="s">
        <v>74</v>
      </c>
      <c r="K61" s="4">
        <v>4</v>
      </c>
      <c r="M61" s="11" t="str">
        <f>VLOOKUP($R$13,Division5f,2,FALSE)</f>
        <v>195 Chessmates 1</v>
      </c>
      <c r="N61" s="11" t="str">
        <f>VLOOKUP($S$13,Division5f,2,FALSE)</f>
        <v>727 Midden-Limburg 3</v>
      </c>
      <c r="O61" s="4">
        <v>0</v>
      </c>
      <c r="P61" s="4" t="s">
        <v>74</v>
      </c>
      <c r="Q61" s="4">
        <v>4</v>
      </c>
    </row>
    <row r="62" spans="1:17" ht="12" customHeight="1" x14ac:dyDescent="0.25">
      <c r="A62" s="11"/>
      <c r="B62" s="11"/>
      <c r="D62" s="4"/>
      <c r="G62" s="11"/>
      <c r="H62" s="11"/>
      <c r="J62" s="4"/>
      <c r="M62" s="11"/>
      <c r="N62" s="11"/>
      <c r="P62" s="4"/>
    </row>
    <row r="63" spans="1:17" ht="12" customHeight="1" x14ac:dyDescent="0.25">
      <c r="A63" s="10" t="s">
        <v>21</v>
      </c>
      <c r="B63" s="11"/>
      <c r="D63" s="188"/>
      <c r="G63" s="10" t="s">
        <v>22</v>
      </c>
      <c r="H63" s="11"/>
      <c r="I63" s="188"/>
      <c r="J63" s="188"/>
      <c r="K63" s="188"/>
      <c r="M63" s="10" t="s">
        <v>23</v>
      </c>
      <c r="N63" s="11"/>
      <c r="P63" s="188"/>
    </row>
    <row r="64" spans="1:17" ht="12" customHeight="1" x14ac:dyDescent="0.25">
      <c r="A64" s="11" t="str">
        <f>VLOOKUP($R$8,Division5g,2,FALSE)</f>
        <v>244 Brussels 5</v>
      </c>
      <c r="B64" s="11" t="str">
        <f>VLOOKUP($S$8,Division5g,2,FALSE)</f>
        <v>952 Wavre 5</v>
      </c>
      <c r="C64" s="4">
        <v>3</v>
      </c>
      <c r="D64" s="4" t="s">
        <v>74</v>
      </c>
      <c r="E64" s="4">
        <v>1</v>
      </c>
      <c r="G64" s="11" t="str">
        <f>VLOOKUP($R$8,Division5h,2,FALSE)</f>
        <v>422 MSV 4</v>
      </c>
      <c r="H64" s="11" t="str">
        <f>VLOOKUP($S$8,Division5h,2,FALSE)</f>
        <v>475 Rapid Aalter 2</v>
      </c>
      <c r="I64" s="4">
        <v>3</v>
      </c>
      <c r="J64" s="4" t="s">
        <v>74</v>
      </c>
      <c r="K64" s="4">
        <v>1</v>
      </c>
      <c r="M64" s="11" t="str">
        <f>VLOOKUP($R$8,Division5i,2,FALSE)</f>
        <v>514 Montigny-Fontaine 3</v>
      </c>
      <c r="N64" s="11" t="str">
        <f>VLOOKUP($S$8,Division5i,2,FALSE)</f>
        <v>547 Ren. Binche 1</v>
      </c>
      <c r="O64" s="4">
        <v>0</v>
      </c>
      <c r="P64" s="4" t="s">
        <v>74</v>
      </c>
      <c r="Q64" s="4">
        <v>4</v>
      </c>
    </row>
    <row r="65" spans="1:17" ht="12" customHeight="1" x14ac:dyDescent="0.25">
      <c r="A65" s="11" t="str">
        <f>VLOOKUP($R$9,Division5g,2,FALSE)</f>
        <v>201 CREB Bruxelles 3</v>
      </c>
      <c r="B65" s="11" t="str">
        <f>VLOOKUP($S$9,Division5g,2,FALSE)</f>
        <v>209 The Belgian CC 3</v>
      </c>
      <c r="C65" s="4">
        <v>2</v>
      </c>
      <c r="D65" s="4" t="s">
        <v>74</v>
      </c>
      <c r="E65" s="4">
        <v>2</v>
      </c>
      <c r="G65" s="11" t="str">
        <f>VLOOKUP($R$9,Division5h,2,FALSE)</f>
        <v>430 Landegem 4</v>
      </c>
      <c r="H65" s="11" t="str">
        <f>VLOOKUP($S$9,Division5h,2,FALSE)</f>
        <v>340 Izegem 3</v>
      </c>
      <c r="I65" s="4">
        <v>2</v>
      </c>
      <c r="J65" s="4" t="s">
        <v>74</v>
      </c>
      <c r="K65" s="4">
        <v>2</v>
      </c>
      <c r="M65" s="11" t="str">
        <f>VLOOKUP($R$9,Division5i,2,FALSE)</f>
        <v>525 CELB Anderlues 2</v>
      </c>
      <c r="N65" s="11" t="str">
        <f>VLOOKUP($S$9,Division5i,2,FALSE)</f>
        <v>501 CREC Charlerloi 3</v>
      </c>
      <c r="O65" s="4">
        <v>1</v>
      </c>
      <c r="P65" s="4" t="s">
        <v>74</v>
      </c>
      <c r="Q65" s="4">
        <v>3</v>
      </c>
    </row>
    <row r="66" spans="1:17" ht="12" customHeight="1" x14ac:dyDescent="0.25">
      <c r="A66" s="11" t="str">
        <f>VLOOKUP($R$10,Division5g,2,FALSE)</f>
        <v>961 Braine Echecs 2</v>
      </c>
      <c r="B66" s="11" t="str">
        <f>VLOOKUP($S$10,Division5g,2,FALSE)</f>
        <v>114 Mechelen 7</v>
      </c>
      <c r="C66" s="4">
        <v>3</v>
      </c>
      <c r="D66" s="4" t="s">
        <v>74</v>
      </c>
      <c r="E66" s="4">
        <v>1</v>
      </c>
      <c r="G66" s="11" t="str">
        <f>VLOOKUP($R$10,Division5h,2,FALSE)</f>
        <v>301 KOSK Oostende 5</v>
      </c>
      <c r="H66" s="11" t="str">
        <f>VLOOKUP($S$10,Division5h,2,FALSE)</f>
        <v>307 Bredene 2</v>
      </c>
      <c r="I66" s="4">
        <v>2.5</v>
      </c>
      <c r="J66" s="4" t="s">
        <v>74</v>
      </c>
      <c r="K66" s="4">
        <v>1.5</v>
      </c>
      <c r="M66" s="11" t="str">
        <f>VLOOKUP($R$10,Division5i,2,FALSE)</f>
        <v>953 Nivelles 1</v>
      </c>
      <c r="N66" s="11" t="str">
        <f>VLOOKUP($S$10,Division5i,2,FALSE)</f>
        <v>541 Leuze-en-Hainaut 3</v>
      </c>
      <c r="O66" s="4">
        <v>2</v>
      </c>
      <c r="P66" s="4" t="s">
        <v>74</v>
      </c>
      <c r="Q66" s="4">
        <v>2</v>
      </c>
    </row>
    <row r="67" spans="1:17" ht="12" customHeight="1" x14ac:dyDescent="0.25">
      <c r="A67" s="11" t="str">
        <f>VLOOKUP($R$11,Division5g,2,FALSE)</f>
        <v>226 Europchess 5</v>
      </c>
      <c r="B67" s="11" t="str">
        <f>VLOOKUP($S$11,Division5g,2,FALSE)</f>
        <v>207 2 Fous Diogène 2</v>
      </c>
      <c r="C67" s="4">
        <v>0.5</v>
      </c>
      <c r="D67" s="4" t="s">
        <v>74</v>
      </c>
      <c r="E67" s="4">
        <v>3.5</v>
      </c>
      <c r="G67" s="11" t="str">
        <f>VLOOKUP($R$11,Division5h,2,FALSE)</f>
        <v>304 Tielt 2</v>
      </c>
      <c r="H67" s="11" t="str">
        <f>VLOOKUP($S$11,Division5h,2,FALSE)</f>
        <v>401 KGSRL 15</v>
      </c>
      <c r="I67" s="4">
        <v>4</v>
      </c>
      <c r="J67" s="4" t="s">
        <v>74</v>
      </c>
      <c r="K67" s="4">
        <v>0</v>
      </c>
      <c r="M67" s="11" t="str">
        <f>VLOOKUP($R$11,Division5i,2,FALSE)</f>
        <v>551 HCC Jurbise 2</v>
      </c>
      <c r="N67" s="11" t="str">
        <f>VLOOKUP($S$11,Division5i,2,FALSE)</f>
        <v>000 Bye 5I</v>
      </c>
      <c r="P67" s="4" t="s">
        <v>74</v>
      </c>
    </row>
    <row r="68" spans="1:17" ht="12" customHeight="1" x14ac:dyDescent="0.25">
      <c r="A68" s="11" t="str">
        <f>VLOOKUP($R$12,Division5g,2,FALSE)</f>
        <v>233 DZD Halle 1</v>
      </c>
      <c r="B68" s="11" t="str">
        <f>VLOOKUP($S$12,Division5g,2,FALSE)</f>
        <v>230 Leuven Centraal 5</v>
      </c>
      <c r="C68" s="4">
        <v>1.5</v>
      </c>
      <c r="D68" s="4" t="s">
        <v>74</v>
      </c>
      <c r="E68" s="4">
        <v>2.5</v>
      </c>
      <c r="G68" s="11" t="str">
        <f>VLOOKUP($R$12,Division5h,2,FALSE)</f>
        <v>303 KBSK Brugge 6</v>
      </c>
      <c r="H68" s="11" t="str">
        <f>VLOOKUP($S$12,Division5h,2,FALSE)</f>
        <v>351 Knokke 1</v>
      </c>
      <c r="I68" s="4">
        <v>3</v>
      </c>
      <c r="J68" s="4" t="s">
        <v>74</v>
      </c>
      <c r="K68" s="4">
        <v>1</v>
      </c>
      <c r="M68" s="11" t="str">
        <f>VLOOKUP($R$12,Division5i,2,FALSE)</f>
        <v>518 Soignies 1</v>
      </c>
      <c r="N68" s="11" t="str">
        <f>VLOOKUP($S$12,Division5i,2,FALSE)</f>
        <v>548 Caissa Europe 3</v>
      </c>
      <c r="O68" s="4">
        <v>3.5</v>
      </c>
      <c r="P68" s="4" t="s">
        <v>74</v>
      </c>
      <c r="Q68" s="4">
        <v>0.5</v>
      </c>
    </row>
    <row r="69" spans="1:17" ht="12" customHeight="1" x14ac:dyDescent="0.25">
      <c r="A69" s="11" t="str">
        <f>VLOOKUP($R$13,Division5g,2,FALSE)</f>
        <v>278 Pantin 8</v>
      </c>
      <c r="B69" s="11" t="str">
        <f>VLOOKUP($S$13,Division5g,2,FALSE)</f>
        <v>239 Boitsfort 4</v>
      </c>
      <c r="C69" s="4">
        <v>2</v>
      </c>
      <c r="D69" s="4" t="s">
        <v>74</v>
      </c>
      <c r="E69" s="4">
        <v>2</v>
      </c>
      <c r="G69" s="11" t="str">
        <f>VLOOKUP($R$13,Division5h,2,FALSE)</f>
        <v>322 KVSK Veurne 1</v>
      </c>
      <c r="H69" s="11" t="str">
        <f>VLOOKUP($S$13,Division5h,2,FALSE)</f>
        <v>436 LSV-Chesspirant 7</v>
      </c>
      <c r="I69" s="4">
        <v>2</v>
      </c>
      <c r="J69" s="4" t="s">
        <v>74</v>
      </c>
      <c r="K69" s="4">
        <v>2</v>
      </c>
      <c r="M69" s="11" t="str">
        <f>VLOOKUP($R$13,Division5i,2,FALSE)</f>
        <v>549 Saint-Ghislain 1</v>
      </c>
      <c r="N69" s="11" t="str">
        <f>VLOOKUP($S$13,Division5i,2,FALSE)</f>
        <v>909 Philippeville 2</v>
      </c>
      <c r="O69" s="4">
        <v>1</v>
      </c>
      <c r="P69" s="4" t="s">
        <v>74</v>
      </c>
      <c r="Q69" s="4">
        <v>3</v>
      </c>
    </row>
    <row r="70" spans="1:17" ht="12" customHeight="1" x14ac:dyDescent="0.25">
      <c r="A70" s="11"/>
      <c r="B70" s="11"/>
      <c r="D70" s="4"/>
      <c r="G70" s="11"/>
      <c r="H70" s="11"/>
      <c r="J70" s="4"/>
      <c r="M70" s="11"/>
      <c r="N70" s="11"/>
      <c r="P70" s="4"/>
    </row>
    <row r="71" spans="1:17" ht="12" customHeight="1" x14ac:dyDescent="0.25">
      <c r="A71" s="10" t="s">
        <v>24</v>
      </c>
      <c r="B71" s="11"/>
      <c r="D71" s="188"/>
      <c r="G71" s="10" t="s">
        <v>25</v>
      </c>
      <c r="H71" s="11"/>
      <c r="I71" s="188"/>
      <c r="J71" s="188"/>
      <c r="K71" s="188"/>
      <c r="M71" s="10" t="s">
        <v>26</v>
      </c>
      <c r="N71" s="11"/>
      <c r="P71" s="188"/>
    </row>
    <row r="72" spans="1:17" ht="12" customHeight="1" x14ac:dyDescent="0.25">
      <c r="A72" s="11" t="str">
        <f>VLOOKUP($R$8,Division5j,2,FALSE)</f>
        <v>128 Beveren 3</v>
      </c>
      <c r="B72" s="11" t="str">
        <f>VLOOKUP($S$8,Division5j,2,FALSE)</f>
        <v>190 Burcht 2</v>
      </c>
      <c r="C72" s="4">
        <v>1.5</v>
      </c>
      <c r="D72" s="4" t="s">
        <v>74</v>
      </c>
      <c r="E72" s="4">
        <v>2.5</v>
      </c>
      <c r="G72" s="11" t="str">
        <f>VLOOKUP($R$8,Division5k,2,FALSE)</f>
        <v>514 Montigny-Fontaine 4</v>
      </c>
      <c r="H72" s="11" t="str">
        <f>VLOOKUP($S$8,Division5k,2,FALSE)</f>
        <v>952 Wavre 6</v>
      </c>
      <c r="I72" s="4">
        <v>4</v>
      </c>
      <c r="J72" s="4" t="s">
        <v>74</v>
      </c>
      <c r="K72" s="4">
        <v>0</v>
      </c>
      <c r="M72" s="11" t="str">
        <f>VLOOKUP($R$8,Division5l,2,FALSE)</f>
        <v>124 Deurne 4</v>
      </c>
      <c r="N72" s="11" t="str">
        <f>VLOOKUP($S$8,Division5l,2,FALSE)</f>
        <v>194 ChessLooks Lier 3</v>
      </c>
      <c r="O72" s="4">
        <v>0.5</v>
      </c>
      <c r="P72" s="4" t="s">
        <v>74</v>
      </c>
      <c r="Q72" s="4">
        <v>3.5</v>
      </c>
    </row>
    <row r="73" spans="1:17" ht="12" customHeight="1" x14ac:dyDescent="0.25">
      <c r="A73" s="11" t="str">
        <f>VLOOKUP($R$9,Division5j,2,FALSE)</f>
        <v>261 Opwijk 3</v>
      </c>
      <c r="B73" s="11" t="str">
        <f>VLOOKUP($S$9,Division5j,2,FALSE)</f>
        <v>143 Boey Temse 4</v>
      </c>
      <c r="C73" s="4">
        <v>1.5</v>
      </c>
      <c r="D73" s="4" t="s">
        <v>74</v>
      </c>
      <c r="E73" s="4">
        <v>2.5</v>
      </c>
      <c r="G73" s="11" t="str">
        <f>VLOOKUP($R$9,Division5k,2,FALSE)</f>
        <v>525 CELB Anderlues 3</v>
      </c>
      <c r="H73" s="11" t="str">
        <f>VLOOKUP($S$9,Division5k,2,FALSE)</f>
        <v>501 CREC Charlerloi 4</v>
      </c>
      <c r="I73" s="4">
        <v>4</v>
      </c>
      <c r="J73" s="4" t="s">
        <v>74</v>
      </c>
      <c r="K73" s="4">
        <v>0</v>
      </c>
      <c r="M73" s="11" t="str">
        <f>VLOOKUP($R$9,Division5l,2,FALSE)</f>
        <v>130 Moretus Hoboken 3</v>
      </c>
      <c r="N73" s="11" t="str">
        <f>VLOOKUP($S$9,Division5l,2,FALSE)</f>
        <v>132 SK Oude-God 6</v>
      </c>
      <c r="O73" s="4">
        <v>2</v>
      </c>
      <c r="P73" s="4" t="s">
        <v>74</v>
      </c>
      <c r="Q73" s="4">
        <v>2</v>
      </c>
    </row>
    <row r="74" spans="1:17" ht="12" customHeight="1" x14ac:dyDescent="0.25">
      <c r="A74" s="11" t="str">
        <f>VLOOKUP($R$10,Division5j,2,FALSE)</f>
        <v>425 Dendermonde 2</v>
      </c>
      <c r="B74" s="11" t="str">
        <f>VLOOKUP($S$10,Division5j,2,FALSE)</f>
        <v>417 Pion-Aalst 3</v>
      </c>
      <c r="C74" s="4">
        <v>0</v>
      </c>
      <c r="D74" s="4" t="s">
        <v>74</v>
      </c>
      <c r="E74" s="4">
        <v>4</v>
      </c>
      <c r="G74" s="11" t="str">
        <f>VLOOKUP($R$10,Division5k,2,FALSE)</f>
        <v>961 Braine Echecs 3</v>
      </c>
      <c r="H74" s="11" t="str">
        <f>VLOOKUP($S$10,Division5k,2,FALSE)</f>
        <v>902 CE Sambrevillois 3</v>
      </c>
      <c r="I74" s="4">
        <v>3.5</v>
      </c>
      <c r="J74" s="4" t="s">
        <v>74</v>
      </c>
      <c r="K74" s="4">
        <v>0.5</v>
      </c>
      <c r="M74" s="11" t="str">
        <f>VLOOKUP($R$10,Division5l,2,FALSE)</f>
        <v>135 Geel 3</v>
      </c>
      <c r="N74" s="11" t="str">
        <f>VLOOKUP($S$10,Division5l,2,FALSE)</f>
        <v>114 Mechelen 8</v>
      </c>
      <c r="O74" s="4">
        <v>2.5</v>
      </c>
      <c r="P74" s="4" t="s">
        <v>74</v>
      </c>
      <c r="Q74" s="4">
        <v>1.5</v>
      </c>
    </row>
    <row r="75" spans="1:17" ht="12" customHeight="1" x14ac:dyDescent="0.25">
      <c r="A75" s="11" t="str">
        <f>VLOOKUP($R$11,Division5j,2,FALSE)</f>
        <v>132 SK Oude-God 5</v>
      </c>
      <c r="B75" s="11" t="str">
        <f>VLOOKUP($S$11,Division5j,2,FALSE)</f>
        <v>204 Excelsior 1</v>
      </c>
      <c r="C75" s="4">
        <v>4</v>
      </c>
      <c r="D75" s="4" t="s">
        <v>74</v>
      </c>
      <c r="E75" s="4">
        <v>0</v>
      </c>
      <c r="G75" s="11" t="str">
        <f>VLOOKUP($R$11,Division5k,2,FALSE)</f>
        <v>000 Bye 5K</v>
      </c>
      <c r="H75" s="11" t="str">
        <f>VLOOKUP($S$11,Division5k,2,FALSE)</f>
        <v>228 Dworp 4</v>
      </c>
      <c r="J75" s="4" t="s">
        <v>74</v>
      </c>
      <c r="M75" s="11" t="str">
        <f>VLOOKUP($R$11,Division5l,2,FALSE)</f>
        <v>128 Beveren 4</v>
      </c>
      <c r="N75" s="11" t="str">
        <f>VLOOKUP($S$11,Division5l,2,FALSE)</f>
        <v>174 Brasschaat 7</v>
      </c>
      <c r="O75" s="4">
        <v>3.5</v>
      </c>
      <c r="P75" s="4" t="s">
        <v>74</v>
      </c>
      <c r="Q75" s="4">
        <v>0.5</v>
      </c>
    </row>
    <row r="76" spans="1:17" ht="12" customHeight="1" x14ac:dyDescent="0.25">
      <c r="A76" s="11" t="str">
        <f>VLOOKUP($R$12,Division5j,2,FALSE)</f>
        <v>401 KGSRL 16</v>
      </c>
      <c r="B76" s="11" t="str">
        <f>VLOOKUP($S$12,Division5j,2,FALSE)</f>
        <v>432 Wetteren 6</v>
      </c>
      <c r="C76" s="4">
        <v>3.5</v>
      </c>
      <c r="D76" s="4" t="s">
        <v>74</v>
      </c>
      <c r="E76" s="4">
        <v>0.5</v>
      </c>
      <c r="G76" s="11" t="str">
        <f>VLOOKUP($R$12,Division5k,2,FALSE)</f>
        <v>233 DZD Halle 2</v>
      </c>
      <c r="H76" s="11" t="str">
        <f>VLOOKUP($S$12,Division5k,2,FALSE)</f>
        <v>207 2 Fous Diogène 3</v>
      </c>
      <c r="I76" s="4">
        <v>3</v>
      </c>
      <c r="J76" s="4" t="s">
        <v>74</v>
      </c>
      <c r="K76" s="4">
        <v>1</v>
      </c>
      <c r="M76" s="11" t="str">
        <f>VLOOKUP($R$12,Division5l,2,FALSE)</f>
        <v>192 SK Lier 2</v>
      </c>
      <c r="N76" s="11" t="str">
        <f>VLOOKUP($S$12,Division5l,2,FALSE)</f>
        <v>230 Leuven Centraal 6</v>
      </c>
      <c r="O76" s="4">
        <v>2</v>
      </c>
      <c r="P76" s="4" t="s">
        <v>74</v>
      </c>
      <c r="Q76" s="4">
        <v>2</v>
      </c>
    </row>
    <row r="77" spans="1:17" ht="12" customHeight="1" x14ac:dyDescent="0.25">
      <c r="A77" s="11" t="str">
        <f>VLOOKUP($R$13,Division5j,2,FALSE)</f>
        <v>436 LSV-Chesspirant 8</v>
      </c>
      <c r="B77" s="11" t="str">
        <f>VLOOKUP($S$13,Division5j,2,FALSE)</f>
        <v>436 LSV-Chesspirant 9</v>
      </c>
      <c r="C77" s="4">
        <v>0.5</v>
      </c>
      <c r="D77" s="4" t="s">
        <v>74</v>
      </c>
      <c r="E77" s="4">
        <v>3.5</v>
      </c>
      <c r="G77" s="11" t="str">
        <f>VLOOKUP($R$13,Division5k,2,FALSE)</f>
        <v>549 Saint-Ghislain 2</v>
      </c>
      <c r="H77" s="11" t="str">
        <f>VLOOKUP($S$13,Division5k,2,FALSE)</f>
        <v>551 HCC Jurbise 3</v>
      </c>
      <c r="I77" s="4">
        <v>0.5</v>
      </c>
      <c r="J77" s="4" t="s">
        <v>74</v>
      </c>
      <c r="K77" s="4">
        <v>3.5</v>
      </c>
      <c r="M77" s="11" t="str">
        <f>VLOOKUP($R$13,Division5l,2,FALSE)</f>
        <v>166 TSM Mechelen 3</v>
      </c>
      <c r="N77" s="11" t="str">
        <f>VLOOKUP($S$13,Division5l,2,FALSE)</f>
        <v>260 Kapelle o/d Bos 2</v>
      </c>
      <c r="O77" s="4">
        <v>2.5</v>
      </c>
      <c r="P77" s="4" t="s">
        <v>74</v>
      </c>
      <c r="Q77" s="4">
        <v>1.5</v>
      </c>
    </row>
    <row r="78" spans="1:17" ht="12" customHeight="1" x14ac:dyDescent="0.25">
      <c r="D78" s="4"/>
      <c r="J78" s="4"/>
      <c r="P78" s="4"/>
    </row>
    <row r="79" spans="1:17" ht="12" hidden="1" customHeight="1" x14ac:dyDescent="0.25">
      <c r="A79" s="10" t="s">
        <v>27</v>
      </c>
      <c r="B79" s="11"/>
      <c r="G79" s="10" t="s">
        <v>44</v>
      </c>
      <c r="H79" s="11"/>
    </row>
    <row r="80" spans="1:17" ht="12" hidden="1" customHeight="1" x14ac:dyDescent="0.25">
      <c r="A80" s="11">
        <f>VLOOKUP($R$8,Division5m,2,FALSE)</f>
        <v>0</v>
      </c>
      <c r="B80" s="11">
        <f>VLOOKUP($S$8,Division5m,2,FALSE)</f>
        <v>0</v>
      </c>
      <c r="G80" s="11">
        <f>VLOOKUP($R$8,Division5n,2,FALSE)</f>
        <v>0</v>
      </c>
      <c r="H80" s="11">
        <f>VLOOKUP($S$8,Division5n,2,FALSE)</f>
        <v>0</v>
      </c>
    </row>
    <row r="81" spans="1:8" ht="12" hidden="1" customHeight="1" x14ac:dyDescent="0.25">
      <c r="A81" s="11">
        <f>VLOOKUP($R$9,Division5m,2,FALSE)</f>
        <v>0</v>
      </c>
      <c r="B81" s="11">
        <f>VLOOKUP($S$9,Division5m,2,FALSE)</f>
        <v>0</v>
      </c>
      <c r="G81" s="11">
        <f>VLOOKUP($R$9,Division5n,2,FALSE)</f>
        <v>0</v>
      </c>
      <c r="H81" s="11">
        <f>VLOOKUP($S$9,Division5n,2,FALSE)</f>
        <v>0</v>
      </c>
    </row>
    <row r="82" spans="1:8" ht="12" hidden="1" customHeight="1" x14ac:dyDescent="0.25">
      <c r="A82" s="11">
        <f>VLOOKUP($R$10,Division5m,2,FALSE)</f>
        <v>0</v>
      </c>
      <c r="B82" s="11">
        <f>VLOOKUP($S$10,Division5m,2,FALSE)</f>
        <v>0</v>
      </c>
      <c r="G82" s="11">
        <f>VLOOKUP($R$10,Division5n,2,FALSE)</f>
        <v>0</v>
      </c>
      <c r="H82" s="11">
        <f>VLOOKUP($S$10,Division5n,2,FALSE)</f>
        <v>0</v>
      </c>
    </row>
    <row r="83" spans="1:8" ht="12" hidden="1" customHeight="1" x14ac:dyDescent="0.25">
      <c r="A83" s="11">
        <f>VLOOKUP($R$11,Division5m,2,FALSE)</f>
        <v>0</v>
      </c>
      <c r="B83" s="11">
        <f>VLOOKUP($S$11,Division5m,2,FALSE)</f>
        <v>0</v>
      </c>
      <c r="G83" s="11">
        <f>VLOOKUP($R$11,Division5n,2,FALSE)</f>
        <v>0</v>
      </c>
      <c r="H83" s="11">
        <f>VLOOKUP($S$11,Division5n,2,FALSE)</f>
        <v>0</v>
      </c>
    </row>
    <row r="84" spans="1:8" ht="12" hidden="1" customHeight="1" x14ac:dyDescent="0.25">
      <c r="A84" s="11">
        <f>VLOOKUP($R$12,Division5m,2,FALSE)</f>
        <v>0</v>
      </c>
      <c r="B84" s="11">
        <f>VLOOKUP($S$12,Division5m,2,FALSE)</f>
        <v>0</v>
      </c>
      <c r="G84" s="11">
        <f>VLOOKUP($R$12,Division5n,2,FALSE)</f>
        <v>0</v>
      </c>
      <c r="H84" s="11">
        <f>VLOOKUP($S$12,Division5n,2,FALSE)</f>
        <v>0</v>
      </c>
    </row>
    <row r="85" spans="1:8" ht="12" hidden="1" customHeight="1" x14ac:dyDescent="0.25">
      <c r="A85" s="11">
        <f>VLOOKUP($R$13,Division5m,2,FALSE)</f>
        <v>0</v>
      </c>
      <c r="B85" s="11">
        <f>VLOOKUP($S$13,Division5m,2,FALSE)</f>
        <v>0</v>
      </c>
      <c r="G85" s="11">
        <f>VLOOKUP($R$13,Division5n,2,FALSE)</f>
        <v>0</v>
      </c>
      <c r="H85" s="11">
        <f>VLOOKUP($S$13,Division5n,2,FALSE)</f>
        <v>0</v>
      </c>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V85"/>
  <sheetViews>
    <sheetView showGridLines="0" workbookViewId="0"/>
  </sheetViews>
  <sheetFormatPr defaultColWidth="9.21875" defaultRowHeight="12" customHeight="1" x14ac:dyDescent="0.25"/>
  <cols>
    <col min="1" max="1" width="21.44140625" style="5" bestFit="1" customWidth="1"/>
    <col min="2" max="2" width="20.21875" style="5" bestFit="1" customWidth="1"/>
    <col min="3" max="3" width="3.44140625" style="4" customWidth="1"/>
    <col min="4" max="4" width="1.5546875" style="95" bestFit="1" customWidth="1"/>
    <col min="5" max="5" width="3.44140625" style="4" customWidth="1"/>
    <col min="6" max="6" width="1.5546875" style="5" customWidth="1"/>
    <col min="7" max="7" width="19.77734375" style="5" bestFit="1" customWidth="1"/>
    <col min="8" max="8" width="20.21875" style="5" bestFit="1" customWidth="1"/>
    <col min="9" max="9" width="3.33203125" style="4" customWidth="1"/>
    <col min="10" max="10" width="1.5546875" style="95" bestFit="1" customWidth="1"/>
    <col min="11" max="11" width="3.44140625" style="4" customWidth="1"/>
    <col min="12" max="12" width="1.5546875" style="5" customWidth="1"/>
    <col min="13" max="13" width="19.77734375" style="5" bestFit="1" customWidth="1"/>
    <col min="14" max="14" width="21.44140625" style="5" bestFit="1" customWidth="1"/>
    <col min="15" max="15" width="3.44140625" style="4" customWidth="1"/>
    <col min="16" max="16" width="1.5546875" style="95" bestFit="1" customWidth="1"/>
    <col min="17" max="17" width="3.44140625" style="4" customWidth="1"/>
    <col min="18" max="18" width="1.77734375" style="11" hidden="1" customWidth="1"/>
    <col min="19" max="19" width="2.5546875" style="5" hidden="1" customWidth="1"/>
    <col min="20" max="16384" width="9.21875" style="5"/>
  </cols>
  <sheetData>
    <row r="1" spans="1:22" ht="12" customHeight="1" x14ac:dyDescent="0.25">
      <c r="A1" s="3"/>
      <c r="B1" s="3"/>
      <c r="D1" s="4"/>
      <c r="G1" s="6" t="str">
        <f>CONCATENATE("INTERCLUBS NATIONAUX ",Data!$B$1)</f>
        <v>INTERCLUBS NATIONAUX 2021-2022</v>
      </c>
      <c r="H1" s="102"/>
      <c r="J1" s="4"/>
      <c r="M1" s="11"/>
      <c r="N1" s="11"/>
      <c r="P1" s="4"/>
    </row>
    <row r="2" spans="1:22" ht="12" customHeight="1" x14ac:dyDescent="0.25">
      <c r="A2" s="3"/>
      <c r="B2" s="3"/>
      <c r="D2" s="4"/>
      <c r="G2" s="6" t="str">
        <f>CONCATENATE("NATIONALE INTERCLUBS ",Data!$B$1)</f>
        <v>NATIONALE INTERCLUBS 2021-2022</v>
      </c>
      <c r="H2" s="102"/>
      <c r="J2" s="4"/>
      <c r="M2" s="11"/>
      <c r="N2" s="11"/>
      <c r="P2" s="4"/>
    </row>
    <row r="3" spans="1:22" ht="12" customHeight="1" x14ac:dyDescent="0.25">
      <c r="A3" s="3"/>
      <c r="B3" s="3"/>
      <c r="D3" s="4"/>
      <c r="G3" s="6"/>
      <c r="H3" s="102"/>
      <c r="J3" s="4"/>
      <c r="M3" s="11"/>
      <c r="N3" s="11"/>
      <c r="P3" s="4"/>
    </row>
    <row r="4" spans="1:22" ht="12" customHeight="1" x14ac:dyDescent="0.25">
      <c r="A4" s="3"/>
      <c r="B4" s="3"/>
      <c r="D4" s="4"/>
      <c r="G4" s="6"/>
      <c r="H4" s="102"/>
      <c r="J4" s="4"/>
      <c r="M4" s="11"/>
      <c r="N4" s="11"/>
      <c r="P4" s="4"/>
    </row>
    <row r="5" spans="1:22" ht="12" customHeight="1" x14ac:dyDescent="0.25">
      <c r="A5" s="3"/>
      <c r="B5" s="3"/>
      <c r="D5" s="4"/>
      <c r="G5" s="9" t="s">
        <v>31</v>
      </c>
      <c r="H5" s="103">
        <f>VLOOKUP(G5,Data,2,FALSE)</f>
        <v>44640</v>
      </c>
      <c r="J5" s="4"/>
      <c r="M5" s="11"/>
      <c r="N5" s="11"/>
      <c r="P5" s="4"/>
    </row>
    <row r="6" spans="1:22" ht="12" customHeight="1" x14ac:dyDescent="0.25">
      <c r="A6" s="3"/>
      <c r="B6" s="3"/>
      <c r="D6" s="4"/>
      <c r="G6" s="11"/>
      <c r="H6" s="11"/>
      <c r="J6" s="4"/>
      <c r="M6" s="11"/>
      <c r="N6" s="11"/>
      <c r="P6" s="4"/>
    </row>
    <row r="7" spans="1:22" ht="12" customHeight="1" x14ac:dyDescent="0.25">
      <c r="A7" s="10" t="s">
        <v>0</v>
      </c>
      <c r="B7" s="11"/>
      <c r="D7" s="188"/>
      <c r="G7" s="10" t="s">
        <v>1</v>
      </c>
      <c r="H7" s="11"/>
      <c r="I7" s="188"/>
      <c r="J7" s="188"/>
      <c r="K7" s="188"/>
      <c r="M7" s="10" t="s">
        <v>2</v>
      </c>
      <c r="N7" s="11"/>
      <c r="P7" s="188"/>
    </row>
    <row r="8" spans="1:22" ht="12" customHeight="1" x14ac:dyDescent="0.25">
      <c r="A8" s="11" t="str">
        <f>VLOOKUP($R$8,Division1,2,FALSE)</f>
        <v>621 TAL 1</v>
      </c>
      <c r="B8" s="11" t="str">
        <f>VLOOKUP($S$8,Division1,2,FALSE)</f>
        <v>514 Montigny-Fontaine 1</v>
      </c>
      <c r="C8" s="4">
        <v>6</v>
      </c>
      <c r="D8" s="4" t="s">
        <v>74</v>
      </c>
      <c r="E8" s="4">
        <v>2</v>
      </c>
      <c r="G8" s="11" t="str">
        <f>VLOOKUP($R$8,Division2a,2,FALSE)</f>
        <v>309 KRST Roeselare 1</v>
      </c>
      <c r="H8" s="11" t="str">
        <f>VLOOKUP($S$8,Division2a,2,FALSE)</f>
        <v>124 Deurne 1</v>
      </c>
      <c r="I8" s="4">
        <v>3.5</v>
      </c>
      <c r="J8" s="4" t="s">
        <v>74</v>
      </c>
      <c r="K8" s="4">
        <v>4.5</v>
      </c>
      <c r="M8" s="11" t="str">
        <f>VLOOKUP($R$8,Division2b,2,FALSE)</f>
        <v>239 Boitsfort 1</v>
      </c>
      <c r="N8" s="11" t="str">
        <f>VLOOKUP($S$8,Division2b,2,FALSE)</f>
        <v>627 SF Wirtzfeld 2 - FF</v>
      </c>
      <c r="P8" s="4" t="s">
        <v>74</v>
      </c>
      <c r="R8" s="12">
        <v>3</v>
      </c>
      <c r="S8" s="11">
        <v>12</v>
      </c>
      <c r="U8" s="12"/>
      <c r="V8" s="11"/>
    </row>
    <row r="9" spans="1:22" ht="12" customHeight="1" x14ac:dyDescent="0.25">
      <c r="A9" s="11" t="str">
        <f>VLOOKUP($R$9,Division1,2,FALSE)</f>
        <v>301 KOSK Oostende 1</v>
      </c>
      <c r="B9" s="11" t="str">
        <f>VLOOKUP($S$9,Division1,2,FALSE)</f>
        <v>607 KSK Rochade 1</v>
      </c>
      <c r="C9" s="4">
        <v>2.5</v>
      </c>
      <c r="D9" s="4" t="s">
        <v>74</v>
      </c>
      <c r="E9" s="4">
        <v>5.5</v>
      </c>
      <c r="G9" s="11" t="str">
        <f>VLOOKUP($R$9,Division2a,2,FALSE)</f>
        <v>432 Wetteren 1</v>
      </c>
      <c r="H9" s="11" t="str">
        <f>VLOOKUP($S$9,Division2a,2,FALSE)</f>
        <v>166 TSM Mechelen 1</v>
      </c>
      <c r="I9" s="4">
        <v>3.5</v>
      </c>
      <c r="J9" s="4" t="s">
        <v>74</v>
      </c>
      <c r="K9" s="4">
        <v>4.5</v>
      </c>
      <c r="M9" s="11" t="str">
        <f>VLOOKUP($R$9,Division2b,2,FALSE)</f>
        <v>230 Leuven Centraal 1</v>
      </c>
      <c r="N9" s="11" t="str">
        <f>VLOOKUP($S$9,Division2b,2,FALSE)</f>
        <v>607 KSK Rochade 2</v>
      </c>
      <c r="O9" s="4">
        <v>4.5</v>
      </c>
      <c r="P9" s="4" t="s">
        <v>74</v>
      </c>
      <c r="Q9" s="4">
        <v>3.5</v>
      </c>
      <c r="R9" s="12">
        <v>4</v>
      </c>
      <c r="S9" s="11">
        <v>2</v>
      </c>
      <c r="U9" s="12"/>
      <c r="V9" s="11"/>
    </row>
    <row r="10" spans="1:22" ht="12" customHeight="1" x14ac:dyDescent="0.25">
      <c r="A10" s="11" t="str">
        <f>VLOOKUP($R$10,Division1,2,FALSE)</f>
        <v>174 Brasschaat 1</v>
      </c>
      <c r="B10" s="11" t="str">
        <f>VLOOKUP($S$10,Division1,2,FALSE)</f>
        <v>303 KBSK Brugge 1</v>
      </c>
      <c r="C10" s="4">
        <v>4.5</v>
      </c>
      <c r="D10" s="4" t="s">
        <v>74</v>
      </c>
      <c r="E10" s="4">
        <v>3.5</v>
      </c>
      <c r="G10" s="11" t="str">
        <f>VLOOKUP($R$10,Division2a,2,FALSE)</f>
        <v>402 Jean Jaures Gent 1</v>
      </c>
      <c r="H10" s="11" t="str">
        <f>VLOOKUP($S$10,Division2a,2,FALSE)</f>
        <v>303 KBSK Brugge 2</v>
      </c>
      <c r="I10" s="4">
        <v>4.5</v>
      </c>
      <c r="J10" s="4" t="s">
        <v>74</v>
      </c>
      <c r="K10" s="4">
        <v>3.5</v>
      </c>
      <c r="M10" s="11" t="str">
        <f>VLOOKUP($R$10,Division2b,2,FALSE)</f>
        <v>176 Westerlo 1</v>
      </c>
      <c r="N10" s="11" t="str">
        <f>VLOOKUP($S$10,Division2b,2,FALSE)</f>
        <v>901 Namur Echecs 1</v>
      </c>
      <c r="O10" s="4">
        <v>4.5</v>
      </c>
      <c r="P10" s="4" t="s">
        <v>74</v>
      </c>
      <c r="Q10" s="4">
        <v>3.5</v>
      </c>
      <c r="R10" s="12">
        <v>5</v>
      </c>
      <c r="S10" s="11">
        <v>1</v>
      </c>
      <c r="U10" s="12"/>
      <c r="V10" s="11"/>
    </row>
    <row r="11" spans="1:22" ht="12" customHeight="1" x14ac:dyDescent="0.25">
      <c r="A11" s="11" t="str">
        <f>VLOOKUP($R$11,Division1,2,FALSE)</f>
        <v>601 CRELEL Liège 1</v>
      </c>
      <c r="B11" s="11" t="str">
        <f>VLOOKUP($S$11,Division1,2,FALSE)</f>
        <v>604 KSK47-Eynatten 1</v>
      </c>
      <c r="C11" s="4">
        <v>7</v>
      </c>
      <c r="D11" s="4" t="s">
        <v>74</v>
      </c>
      <c r="E11" s="4">
        <v>1</v>
      </c>
      <c r="G11" s="11" t="str">
        <f>VLOOKUP($R$11,Division2a,2,FALSE)</f>
        <v>114 Mechelen 1</v>
      </c>
      <c r="H11" s="11" t="str">
        <f>VLOOKUP($S$11,Division2a,2,FALSE)</f>
        <v>462 Zottegem 1</v>
      </c>
      <c r="I11" s="4">
        <v>6</v>
      </c>
      <c r="J11" s="4" t="s">
        <v>74</v>
      </c>
      <c r="K11" s="4">
        <v>2</v>
      </c>
      <c r="M11" s="11" t="str">
        <f>VLOOKUP($R$11,Division2b,2,FALSE)</f>
        <v>601 CRELEL Liège 2</v>
      </c>
      <c r="N11" s="11" t="str">
        <f>VLOOKUP($S$11,Division2b,2,FALSE)</f>
        <v>226 Europchess 1</v>
      </c>
      <c r="O11" s="4">
        <v>2.5</v>
      </c>
      <c r="P11" s="4" t="s">
        <v>74</v>
      </c>
      <c r="Q11" s="4">
        <v>5.5</v>
      </c>
      <c r="R11" s="12">
        <v>6</v>
      </c>
      <c r="S11" s="11">
        <v>11</v>
      </c>
      <c r="U11" s="12"/>
      <c r="V11" s="11"/>
    </row>
    <row r="12" spans="1:22" ht="12" customHeight="1" x14ac:dyDescent="0.25">
      <c r="A12" s="11" t="str">
        <f>VLOOKUP($R$12,Division1,2,FALSE)</f>
        <v>627 SF Wirtzfeld 1</v>
      </c>
      <c r="B12" s="11" t="str">
        <f>VLOOKUP($S$12,Division1,2,FALSE)</f>
        <v>471 Wachtebeke 1</v>
      </c>
      <c r="C12" s="4">
        <v>6.5</v>
      </c>
      <c r="D12" s="4" t="s">
        <v>74</v>
      </c>
      <c r="E12" s="4">
        <v>1.5</v>
      </c>
      <c r="G12" s="11" t="str">
        <f>VLOOKUP($R$12,Division2a,2,FALSE)</f>
        <v>143 Boey Temse 1</v>
      </c>
      <c r="H12" s="11" t="str">
        <f>VLOOKUP($S$12,Division2a,2,FALSE)</f>
        <v>471 Wachtebeke 2</v>
      </c>
      <c r="I12" s="4">
        <v>5.5</v>
      </c>
      <c r="J12" s="4" t="s">
        <v>74</v>
      </c>
      <c r="K12" s="4">
        <v>2.5</v>
      </c>
      <c r="M12" s="11" t="str">
        <f>VLOOKUP($R$12,Division2b,2,FALSE)</f>
        <v>501 CREC Charlerloi 1</v>
      </c>
      <c r="N12" s="11" t="str">
        <f>VLOOKUP($S$12,Division2b,2,FALSE)</f>
        <v>231 DT Leuven 1</v>
      </c>
      <c r="O12" s="4">
        <v>4</v>
      </c>
      <c r="P12" s="4" t="s">
        <v>74</v>
      </c>
      <c r="Q12" s="4">
        <v>4</v>
      </c>
      <c r="R12" s="12">
        <v>7</v>
      </c>
      <c r="S12" s="11">
        <v>10</v>
      </c>
      <c r="U12" s="12"/>
      <c r="V12" s="11"/>
    </row>
    <row r="13" spans="1:22" ht="12" customHeight="1" x14ac:dyDescent="0.25">
      <c r="A13" s="11" t="str">
        <f>VLOOKUP($R$13,Division1,2,FALSE)</f>
        <v>109 Borgerhout 1</v>
      </c>
      <c r="B13" s="11" t="str">
        <f>VLOOKUP($S$13,Division1,2,FALSE)</f>
        <v>401 KGSRL 1</v>
      </c>
      <c r="C13" s="4">
        <v>2</v>
      </c>
      <c r="D13" s="4" t="s">
        <v>74</v>
      </c>
      <c r="E13" s="4">
        <v>6</v>
      </c>
      <c r="G13" s="11" t="str">
        <f>VLOOKUP($R$13,Division2a,2,FALSE)</f>
        <v>209 The Belgian CC 1</v>
      </c>
      <c r="H13" s="11" t="str">
        <f>VLOOKUP($S$13,Division2a,2,FALSE)</f>
        <v>261 Opwijk 1</v>
      </c>
      <c r="I13" s="4">
        <v>4</v>
      </c>
      <c r="J13" s="4" t="s">
        <v>74</v>
      </c>
      <c r="K13" s="4">
        <v>4</v>
      </c>
      <c r="M13" s="11" t="str">
        <f>VLOOKUP($R$13,Division2b,2,FALSE)</f>
        <v>952 Wavre 1</v>
      </c>
      <c r="N13" s="11" t="str">
        <f>VLOOKUP($S$13,Division2b,2,FALSE)</f>
        <v>201 CREB Bruxelles 1</v>
      </c>
      <c r="O13" s="4">
        <v>5.5</v>
      </c>
      <c r="P13" s="4" t="s">
        <v>74</v>
      </c>
      <c r="Q13" s="4">
        <v>2.5</v>
      </c>
      <c r="R13" s="12">
        <v>8</v>
      </c>
      <c r="S13" s="11">
        <v>9</v>
      </c>
      <c r="U13" s="12"/>
      <c r="V13" s="11"/>
    </row>
    <row r="14" spans="1:22" ht="12" customHeight="1" x14ac:dyDescent="0.25">
      <c r="A14" s="11"/>
      <c r="B14" s="11"/>
      <c r="D14" s="4"/>
      <c r="G14" s="11"/>
      <c r="H14" s="11"/>
      <c r="J14" s="4"/>
      <c r="M14" s="11"/>
      <c r="N14" s="11"/>
      <c r="P14" s="4"/>
    </row>
    <row r="15" spans="1:22" ht="12" customHeight="1" x14ac:dyDescent="0.25">
      <c r="A15" s="10" t="s">
        <v>3</v>
      </c>
      <c r="B15" s="11"/>
      <c r="D15" s="188"/>
      <c r="G15" s="10" t="s">
        <v>4</v>
      </c>
      <c r="H15" s="11"/>
      <c r="I15" s="188"/>
      <c r="J15" s="188"/>
      <c r="K15" s="188"/>
      <c r="M15" s="10" t="s">
        <v>5</v>
      </c>
      <c r="N15" s="11"/>
      <c r="P15" s="188"/>
    </row>
    <row r="16" spans="1:22" ht="12" customHeight="1" x14ac:dyDescent="0.25">
      <c r="A16" s="11" t="str">
        <f>VLOOKUP($R$8,Division3a,2,FALSE)</f>
        <v>436 LSV-Chesspirant 1</v>
      </c>
      <c r="B16" s="11" t="str">
        <f>VLOOKUP($S$8,Division3a,2,FALSE)</f>
        <v>303 KBSK Brugge 3</v>
      </c>
      <c r="C16" s="4">
        <v>3.5</v>
      </c>
      <c r="D16" s="4" t="s">
        <v>74</v>
      </c>
      <c r="E16" s="4">
        <v>2.5</v>
      </c>
      <c r="G16" s="11" t="str">
        <f>VLOOKUP($R$8,Division3b,2,FALSE)</f>
        <v>909 Philippeville 1</v>
      </c>
      <c r="H16" s="11" t="str">
        <f>VLOOKUP($S$8,Division3b,2,FALSE)</f>
        <v>244 Brussels 2</v>
      </c>
      <c r="I16" s="4">
        <v>3.5</v>
      </c>
      <c r="J16" s="4" t="s">
        <v>74</v>
      </c>
      <c r="K16" s="4">
        <v>2.5</v>
      </c>
      <c r="M16" s="11" t="str">
        <f>VLOOKUP($R$8,Division3c,2,FALSE)</f>
        <v>727 Midden-Limburg 1</v>
      </c>
      <c r="N16" s="11" t="str">
        <f>VLOOKUP($S$8,Division3c,2,FALSE)</f>
        <v>901 Namur Echecs 2</v>
      </c>
      <c r="O16" s="4">
        <v>2.5</v>
      </c>
      <c r="P16" s="4" t="s">
        <v>74</v>
      </c>
      <c r="Q16" s="4">
        <v>3.5</v>
      </c>
    </row>
    <row r="17" spans="1:17" ht="12" customHeight="1" x14ac:dyDescent="0.25">
      <c r="A17" s="11" t="str">
        <f>VLOOKUP($R$9,Division3a,2,FALSE)</f>
        <v>432 Wetteren 2</v>
      </c>
      <c r="B17" s="11" t="str">
        <f>VLOOKUP($S$9,Division3a,2,FALSE)</f>
        <v>465 SK Artevelde 1</v>
      </c>
      <c r="C17" s="4">
        <v>2.5</v>
      </c>
      <c r="D17" s="4" t="s">
        <v>74</v>
      </c>
      <c r="E17" s="4">
        <v>3.5</v>
      </c>
      <c r="G17" s="11" t="str">
        <f>VLOOKUP($R$9,Division3b,2,FALSE)</f>
        <v>230 Leuven Centraal 2</v>
      </c>
      <c r="H17" s="11" t="str">
        <f>VLOOKUP($S$9,Division3b,2,FALSE)</f>
        <v>278 Pantin 1</v>
      </c>
      <c r="I17" s="4">
        <v>1.5</v>
      </c>
      <c r="J17" s="4" t="s">
        <v>74</v>
      </c>
      <c r="K17" s="4">
        <v>4.5</v>
      </c>
      <c r="M17" s="11" t="str">
        <f>VLOOKUP($R$9,Division3c,2,FALSE)</f>
        <v>230 Leuven Centraal 3</v>
      </c>
      <c r="N17" s="11" t="str">
        <f>VLOOKUP($S$9,Division3c,2,FALSE)</f>
        <v>810 Marche en Famenne 1</v>
      </c>
      <c r="O17" s="4">
        <v>4.5</v>
      </c>
      <c r="P17" s="4" t="s">
        <v>74</v>
      </c>
      <c r="Q17" s="4">
        <v>1.5</v>
      </c>
    </row>
    <row r="18" spans="1:17" ht="12" customHeight="1" x14ac:dyDescent="0.25">
      <c r="A18" s="11" t="str">
        <f>VLOOKUP($R$10,Division3a,2,FALSE)</f>
        <v>313 KWSLE Waregem 1</v>
      </c>
      <c r="B18" s="11" t="str">
        <f>VLOOKUP($S$10,Division3a,2,FALSE)</f>
        <v>302 KISK Ieper 1</v>
      </c>
      <c r="C18" s="4">
        <v>0</v>
      </c>
      <c r="D18" s="4" t="s">
        <v>74</v>
      </c>
      <c r="E18" s="4">
        <v>6</v>
      </c>
      <c r="G18" s="11" t="str">
        <f>VLOOKUP($R$10,Division3b,2,FALSE)</f>
        <v>228 Dworp 1</v>
      </c>
      <c r="H18" s="11" t="str">
        <f>VLOOKUP($S$10,Division3b,2,FALSE)</f>
        <v>244 Brussels 1</v>
      </c>
      <c r="I18" s="4">
        <v>4</v>
      </c>
      <c r="J18" s="4" t="s">
        <v>74</v>
      </c>
      <c r="K18" s="4">
        <v>2</v>
      </c>
      <c r="M18" s="11" t="str">
        <f>VLOOKUP($R$10,Division3c,2,FALSE)</f>
        <v>174 Brasschaat 2</v>
      </c>
      <c r="N18" s="11" t="str">
        <f>VLOOKUP($S$10,Division3c,2,FALSE)</f>
        <v>607 KSK Rochade 3</v>
      </c>
      <c r="O18" s="4">
        <v>5</v>
      </c>
      <c r="P18" s="4" t="s">
        <v>74</v>
      </c>
      <c r="Q18" s="4">
        <v>1</v>
      </c>
    </row>
    <row r="19" spans="1:17" ht="12" customHeight="1" x14ac:dyDescent="0.25">
      <c r="A19" s="11" t="str">
        <f>VLOOKUP($R$11,Division3a,2,FALSE)</f>
        <v>401 KGSRL 2</v>
      </c>
      <c r="B19" s="11" t="str">
        <f>VLOOKUP($S$11,Division3a,2,FALSE)</f>
        <v>301 KOSK Oostende 2</v>
      </c>
      <c r="C19" s="4">
        <v>4.5</v>
      </c>
      <c r="D19" s="4" t="s">
        <v>74</v>
      </c>
      <c r="E19" s="4">
        <v>1.5</v>
      </c>
      <c r="G19" s="11" t="str">
        <f>VLOOKUP($R$11,Division3b,2,FALSE)</f>
        <v>541 Leuze-en-Hainaut 1</v>
      </c>
      <c r="H19" s="11" t="str">
        <f>VLOOKUP($S$11,Division3b,2,FALSE)</f>
        <v>401 KGSRL 4</v>
      </c>
      <c r="I19" s="4">
        <v>2.5</v>
      </c>
      <c r="J19" s="4" t="s">
        <v>74</v>
      </c>
      <c r="K19" s="4">
        <v>3.5</v>
      </c>
      <c r="M19" s="11" t="str">
        <f>VLOOKUP($R$11,Division3c,2,FALSE)</f>
        <v>708 NLS Lommel 1</v>
      </c>
      <c r="N19" s="11" t="str">
        <f>VLOOKUP($S$11,Division3c,2,FALSE)</f>
        <v>226 Europchess 2</v>
      </c>
      <c r="O19" s="4">
        <v>3.5</v>
      </c>
      <c r="P19" s="4" t="s">
        <v>74</v>
      </c>
      <c r="Q19" s="4">
        <v>2.5</v>
      </c>
    </row>
    <row r="20" spans="1:17" ht="12" customHeight="1" x14ac:dyDescent="0.25">
      <c r="A20" s="11" t="str">
        <f>VLOOKUP($R$12,Division3a,2,FALSE)</f>
        <v>401 KGSRL 3</v>
      </c>
      <c r="B20" s="11" t="str">
        <f>VLOOKUP($S$12,Division3a,2,FALSE)</f>
        <v>425 Dendermonde 1</v>
      </c>
      <c r="C20" s="4">
        <v>5.5</v>
      </c>
      <c r="D20" s="4" t="s">
        <v>74</v>
      </c>
      <c r="E20" s="4">
        <v>0.5</v>
      </c>
      <c r="G20" s="11" t="str">
        <f>VLOOKUP($R$12,Division3b,2,FALSE)</f>
        <v>501 CREC Charlerloi 2</v>
      </c>
      <c r="H20" s="11" t="str">
        <f>VLOOKUP($S$12,Division3b,2,FALSE)</f>
        <v>548 Caissa Europe 1</v>
      </c>
      <c r="I20" s="4">
        <v>0.5</v>
      </c>
      <c r="J20" s="4" t="s">
        <v>74</v>
      </c>
      <c r="K20" s="4">
        <v>5.5</v>
      </c>
      <c r="M20" s="11" t="str">
        <f>VLOOKUP($R$12,Division3c,2,FALSE)</f>
        <v>621 TAL 2</v>
      </c>
      <c r="N20" s="11" t="str">
        <f>VLOOKUP($S$12,Division3c,2,FALSE)</f>
        <v>135 Geel 1</v>
      </c>
      <c r="O20" s="4">
        <v>1</v>
      </c>
      <c r="P20" s="4" t="s">
        <v>74</v>
      </c>
      <c r="Q20" s="4">
        <v>5</v>
      </c>
    </row>
    <row r="21" spans="1:17" ht="12" customHeight="1" x14ac:dyDescent="0.25">
      <c r="A21" s="11" t="str">
        <f>VLOOKUP($R$13,Division3a,2,FALSE)</f>
        <v>472 De Mercatel 1</v>
      </c>
      <c r="B21" s="11" t="str">
        <f>VLOOKUP($S$13,Division3a,2,FALSE)</f>
        <v>430 Landegem 1</v>
      </c>
      <c r="C21" s="4">
        <v>3.5</v>
      </c>
      <c r="D21" s="4" t="s">
        <v>74</v>
      </c>
      <c r="E21" s="4">
        <v>2.5</v>
      </c>
      <c r="G21" s="11" t="str">
        <f>VLOOKUP($R$13,Division3b,2,FALSE)</f>
        <v>209 The Belgian CC 2</v>
      </c>
      <c r="H21" s="11" t="str">
        <f>VLOOKUP($S$13,Division3b,2,FALSE)</f>
        <v>239 Boitsfort 2</v>
      </c>
      <c r="I21" s="4">
        <v>1.5</v>
      </c>
      <c r="J21" s="4" t="s">
        <v>74</v>
      </c>
      <c r="K21" s="4">
        <v>4.5</v>
      </c>
      <c r="M21" s="11" t="str">
        <f>VLOOKUP($R$13,Division3c,2,FALSE)</f>
        <v>703 Eisden/MSK-Dilsen 1</v>
      </c>
      <c r="N21" s="11" t="str">
        <f>VLOOKUP($S$13,Division3c,2,FALSE)</f>
        <v>618 Echiquier Mosan 1</v>
      </c>
      <c r="O21" s="4">
        <v>2.5</v>
      </c>
      <c r="P21" s="4" t="s">
        <v>74</v>
      </c>
      <c r="Q21" s="4">
        <v>3.5</v>
      </c>
    </row>
    <row r="22" spans="1:17" ht="12" customHeight="1" x14ac:dyDescent="0.25">
      <c r="A22" s="11"/>
      <c r="B22" s="11"/>
      <c r="D22" s="4"/>
      <c r="G22" s="11"/>
      <c r="H22" s="11"/>
      <c r="J22" s="4"/>
      <c r="M22" s="11"/>
      <c r="N22" s="11"/>
      <c r="P22" s="4"/>
    </row>
    <row r="23" spans="1:17" ht="12" customHeight="1" x14ac:dyDescent="0.25">
      <c r="A23" s="10" t="s">
        <v>6</v>
      </c>
      <c r="B23" s="11"/>
      <c r="D23" s="188"/>
      <c r="G23" s="10" t="s">
        <v>7</v>
      </c>
      <c r="H23" s="11"/>
      <c r="I23" s="188"/>
      <c r="J23" s="188"/>
      <c r="K23" s="188"/>
      <c r="M23" s="10" t="s">
        <v>8</v>
      </c>
      <c r="P23" s="188"/>
    </row>
    <row r="24" spans="1:17" ht="12" customHeight="1" x14ac:dyDescent="0.25">
      <c r="A24" s="11" t="str">
        <f>VLOOKUP($R$8,Division3d,2,FALSE)</f>
        <v>401 KGSRL 5</v>
      </c>
      <c r="B24" s="11" t="str">
        <f>VLOOKUP($S$8,Division3d,2,FALSE)</f>
        <v>132 SK Oude-God 1</v>
      </c>
      <c r="C24" s="4">
        <v>3</v>
      </c>
      <c r="D24" s="4" t="s">
        <v>74</v>
      </c>
      <c r="E24" s="4">
        <v>3</v>
      </c>
      <c r="G24" s="11" t="str">
        <f>VLOOKUP($R$8,Division4a,2,FALSE)</f>
        <v>511 Echiquier Centre 1</v>
      </c>
      <c r="H24" s="11" t="str">
        <f>VLOOKUP($S$8,Division4a,2,FALSE)</f>
        <v>514 Montigny-Fontaine 2</v>
      </c>
      <c r="I24" s="4">
        <v>4</v>
      </c>
      <c r="J24" s="4" t="s">
        <v>74</v>
      </c>
      <c r="K24" s="4">
        <v>0</v>
      </c>
      <c r="M24" s="11" t="str">
        <f>VLOOKUP($R$8,Division4b,2,FALSE)</f>
        <v>410 St.-Niklaas 2</v>
      </c>
      <c r="N24" s="11" t="str">
        <f>VLOOKUP($S$8,Division4b,2,FALSE)</f>
        <v>124 Deurne 2</v>
      </c>
      <c r="O24" s="4">
        <v>0</v>
      </c>
      <c r="P24" s="4" t="s">
        <v>74</v>
      </c>
      <c r="Q24" s="4">
        <v>4</v>
      </c>
    </row>
    <row r="25" spans="1:17" ht="12" customHeight="1" x14ac:dyDescent="0.25">
      <c r="A25" s="11" t="str">
        <f>VLOOKUP($R$9,Division3d,2,FALSE)</f>
        <v>410 St.-Niklaas 1</v>
      </c>
      <c r="B25" s="11" t="str">
        <f>VLOOKUP($S$9,Division3d,2,FALSE)</f>
        <v>166 TSM Mechelen 2</v>
      </c>
      <c r="C25" s="4">
        <v>2</v>
      </c>
      <c r="D25" s="4" t="s">
        <v>74</v>
      </c>
      <c r="E25" s="4">
        <v>4</v>
      </c>
      <c r="G25" s="11" t="str">
        <f>VLOOKUP($R$9,Division4a,2,FALSE)</f>
        <v>548 Caissa Europe 2</v>
      </c>
      <c r="H25" s="11" t="str">
        <f>VLOOKUP($S$9,Division4a,2,FALSE)</f>
        <v>278 Pantin 2</v>
      </c>
      <c r="I25" s="4">
        <v>2.5</v>
      </c>
      <c r="J25" s="4" t="s">
        <v>74</v>
      </c>
      <c r="K25" s="4">
        <v>1.5</v>
      </c>
      <c r="M25" s="11" t="str">
        <f>VLOOKUP($R$9,Division4b,2,FALSE)</f>
        <v>121 Turnhout 1</v>
      </c>
      <c r="N25" s="11" t="str">
        <f>VLOOKUP($S$9,Division4b,2,FALSE)</f>
        <v>278 Pantin 3</v>
      </c>
      <c r="O25" s="4">
        <v>3</v>
      </c>
      <c r="P25" s="4" t="s">
        <v>74</v>
      </c>
      <c r="Q25" s="4">
        <v>1</v>
      </c>
    </row>
    <row r="26" spans="1:17" ht="12" customHeight="1" x14ac:dyDescent="0.25">
      <c r="A26" s="11" t="str">
        <f>VLOOKUP($R$10,Division3d,2,FALSE)</f>
        <v>174 Brasschaat 3</v>
      </c>
      <c r="B26" s="11" t="str">
        <f>VLOOKUP($S$10,Division3d,2,FALSE)</f>
        <v>101 KASK 1</v>
      </c>
      <c r="C26" s="4">
        <v>4.5</v>
      </c>
      <c r="D26" s="4" t="s">
        <v>74</v>
      </c>
      <c r="E26" s="4">
        <v>1.5</v>
      </c>
      <c r="G26" s="11" t="str">
        <f>VLOOKUP($R$10,Division4a,2,FALSE)</f>
        <v>228 Dworp 2</v>
      </c>
      <c r="H26" s="11" t="str">
        <f>VLOOKUP($S$10,Division4a,2,FALSE)</f>
        <v>901 Namur Echecs 3</v>
      </c>
      <c r="I26" s="4">
        <v>2</v>
      </c>
      <c r="J26" s="4" t="s">
        <v>74</v>
      </c>
      <c r="K26" s="4">
        <v>2</v>
      </c>
      <c r="M26" s="11" t="str">
        <f>VLOOKUP($R$10,Division4b,2,FALSE)</f>
        <v>174 Brasschaat 4</v>
      </c>
      <c r="N26" s="11" t="str">
        <f>VLOOKUP($S$10,Division4b,2,FALSE)</f>
        <v>101 KASK 2</v>
      </c>
      <c r="O26" s="4">
        <v>3.5</v>
      </c>
      <c r="P26" s="4" t="s">
        <v>74</v>
      </c>
      <c r="Q26" s="4">
        <v>0.5</v>
      </c>
    </row>
    <row r="27" spans="1:17" ht="12" customHeight="1" x14ac:dyDescent="0.25">
      <c r="A27" s="11" t="str">
        <f>VLOOKUP($R$11,Division3d,2,FALSE)</f>
        <v>114 Mechelen 2</v>
      </c>
      <c r="B27" s="11" t="str">
        <f>VLOOKUP($S$11,Division3d,2,FALSE)</f>
        <v>128 Beveren 1</v>
      </c>
      <c r="C27" s="4">
        <v>2.5</v>
      </c>
      <c r="D27" s="4" t="s">
        <v>74</v>
      </c>
      <c r="E27" s="4">
        <v>3.5</v>
      </c>
      <c r="G27" s="11" t="str">
        <f>VLOOKUP($R$11,Division4a,2,FALSE)</f>
        <v>601 CRELEL Liège 3</v>
      </c>
      <c r="H27" s="11" t="str">
        <f>VLOOKUP($S$11,Division4a,2,FALSE)</f>
        <v>551 HCC Jurbise 1</v>
      </c>
      <c r="I27" s="4">
        <v>2</v>
      </c>
      <c r="J27" s="4" t="s">
        <v>74</v>
      </c>
      <c r="K27" s="4">
        <v>2</v>
      </c>
      <c r="M27" s="11" t="str">
        <f>VLOOKUP($R$11,Division4b,2,FALSE)</f>
        <v>114 Mechelen 3</v>
      </c>
      <c r="N27" s="11" t="str">
        <f>VLOOKUP($S$11,Division4b,2,FALSE)</f>
        <v>226 Europchess 3</v>
      </c>
      <c r="O27" s="4">
        <v>2.5</v>
      </c>
      <c r="P27" s="4" t="s">
        <v>74</v>
      </c>
      <c r="Q27" s="4">
        <v>1.5</v>
      </c>
    </row>
    <row r="28" spans="1:17" ht="12" customHeight="1" x14ac:dyDescent="0.25">
      <c r="A28" s="11" t="str">
        <f>VLOOKUP($R$12,Division3d,2,FALSE)</f>
        <v>143 Boey Temse 2</v>
      </c>
      <c r="B28" s="11" t="str">
        <f>VLOOKUP($S$12,Division3d,2,FALSE)</f>
        <v>401 KGSRL 6</v>
      </c>
      <c r="C28" s="4">
        <v>0</v>
      </c>
      <c r="D28" s="4" t="s">
        <v>74</v>
      </c>
      <c r="E28" s="4">
        <v>6</v>
      </c>
      <c r="G28" s="11" t="str">
        <f>VLOOKUP($R$12,Division4a,2,FALSE)</f>
        <v>902 CE Sambrevillois 1</v>
      </c>
      <c r="H28" s="11" t="str">
        <f>VLOOKUP($S$12,Division4a,2,FALSE)</f>
        <v>961 Braine Echecs 1</v>
      </c>
      <c r="I28" s="4">
        <v>2</v>
      </c>
      <c r="J28" s="4" t="s">
        <v>74</v>
      </c>
      <c r="K28" s="4">
        <v>2</v>
      </c>
      <c r="M28" s="11" t="str">
        <f>VLOOKUP($R$12,Division4b,2,FALSE)</f>
        <v>240 SCRR 1</v>
      </c>
      <c r="N28" s="11" t="str">
        <f>VLOOKUP($S$12,Division4b,2,FALSE)</f>
        <v>130 Moretus Hoboken 1</v>
      </c>
      <c r="O28" s="4">
        <v>2.5</v>
      </c>
      <c r="P28" s="4" t="s">
        <v>74</v>
      </c>
      <c r="Q28" s="4">
        <v>1.5</v>
      </c>
    </row>
    <row r="29" spans="1:17" ht="12" customHeight="1" x14ac:dyDescent="0.25">
      <c r="A29" s="11" t="str">
        <f>VLOOKUP($R$13,Division3d,2,FALSE)</f>
        <v>109 Borgerhout 2</v>
      </c>
      <c r="B29" s="11" t="str">
        <f>VLOOKUP($S$13,Division3d,2,FALSE)</f>
        <v>260 Kapelle o/d Bos 1</v>
      </c>
      <c r="C29" s="4">
        <v>2.5</v>
      </c>
      <c r="D29" s="4" t="s">
        <v>74</v>
      </c>
      <c r="E29" s="4">
        <v>3.5</v>
      </c>
      <c r="G29" s="11" t="str">
        <f>VLOOKUP($R$13,Division4a,2,FALSE)</f>
        <v>952 Wavre 2</v>
      </c>
      <c r="H29" s="11" t="str">
        <f>VLOOKUP($S$13,Division4a,2,FALSE)</f>
        <v>525 CELB Anderlues 1</v>
      </c>
      <c r="I29" s="4">
        <v>1.5</v>
      </c>
      <c r="J29" s="4" t="s">
        <v>74</v>
      </c>
      <c r="K29" s="4">
        <v>2.5</v>
      </c>
      <c r="M29" s="11" t="str">
        <f>VLOOKUP($R$13,Division4b,2,FALSE)</f>
        <v>109 Borgerhout 3</v>
      </c>
      <c r="N29" s="11" t="str">
        <f>VLOOKUP($S$13,Division4b,2,FALSE)</f>
        <v>201 CREB Bruxelles 2</v>
      </c>
      <c r="O29" s="4">
        <v>0</v>
      </c>
      <c r="P29" s="4" t="s">
        <v>74</v>
      </c>
      <c r="Q29" s="4">
        <v>4</v>
      </c>
    </row>
    <row r="30" spans="1:17" ht="12" customHeight="1" x14ac:dyDescent="0.25">
      <c r="A30" s="11"/>
      <c r="B30" s="11"/>
      <c r="D30" s="4"/>
      <c r="G30" s="11"/>
      <c r="H30" s="11"/>
      <c r="J30" s="4"/>
      <c r="M30" s="11"/>
      <c r="N30" s="11"/>
      <c r="P30" s="4"/>
    </row>
    <row r="31" spans="1:17" ht="12" customHeight="1" x14ac:dyDescent="0.25">
      <c r="A31" s="10" t="s">
        <v>9</v>
      </c>
      <c r="B31" s="11"/>
      <c r="D31" s="188"/>
      <c r="G31" s="10" t="s">
        <v>10</v>
      </c>
      <c r="H31" s="11"/>
      <c r="I31" s="188"/>
      <c r="J31" s="188"/>
      <c r="K31" s="188"/>
      <c r="M31" s="10" t="s">
        <v>11</v>
      </c>
      <c r="N31" s="11"/>
      <c r="P31" s="188"/>
    </row>
    <row r="32" spans="1:17" ht="12" customHeight="1" x14ac:dyDescent="0.25">
      <c r="A32" s="11" t="str">
        <f>VLOOKUP($R$8,Division4c,2,FALSE)</f>
        <v>436 LSV-Chesspirant 2</v>
      </c>
      <c r="B32" s="11" t="str">
        <f>VLOOKUP($S$8,Division4c,2,FALSE)</f>
        <v>401 KGSRL 7</v>
      </c>
      <c r="C32" s="4">
        <v>3.5</v>
      </c>
      <c r="D32" s="4" t="s">
        <v>74</v>
      </c>
      <c r="E32" s="4">
        <v>0.5</v>
      </c>
      <c r="G32" s="11" t="str">
        <f>VLOOKUP($R$8,Division4d,2,FALSE)</f>
        <v>309 KRST Roeselare 2</v>
      </c>
      <c r="H32" s="11" t="str">
        <f>VLOOKUP($S$8,Division4d,2,FALSE)</f>
        <v>302 KISK Ieper 3</v>
      </c>
      <c r="I32" s="4">
        <v>1</v>
      </c>
      <c r="J32" s="4" t="s">
        <v>74</v>
      </c>
      <c r="K32" s="4">
        <v>3</v>
      </c>
      <c r="M32" s="11" t="str">
        <f>VLOOKUP($R$8,Division4e,2,FALSE)</f>
        <v>132 SK Oude-God 2</v>
      </c>
      <c r="N32" s="11" t="str">
        <f>VLOOKUP($S$8,Division4e,2,FALSE)</f>
        <v>124 Deurne 3</v>
      </c>
      <c r="O32" s="4">
        <v>0</v>
      </c>
      <c r="P32" s="4" t="s">
        <v>74</v>
      </c>
      <c r="Q32" s="4">
        <v>4</v>
      </c>
    </row>
    <row r="33" spans="1:17" ht="12" customHeight="1" x14ac:dyDescent="0.25">
      <c r="A33" s="11" t="str">
        <f>VLOOKUP($R$9,Division4c,2,FALSE)</f>
        <v>432 Wetteren 3</v>
      </c>
      <c r="B33" s="11" t="str">
        <f>VLOOKUP($S$9,Division4c,2,FALSE)</f>
        <v>278 Pantin 4</v>
      </c>
      <c r="C33" s="4">
        <v>1.5</v>
      </c>
      <c r="D33" s="4" t="s">
        <v>74</v>
      </c>
      <c r="E33" s="4">
        <v>2.5</v>
      </c>
      <c r="G33" s="11" t="str">
        <f>VLOOKUP($R$9,Division4d,2,FALSE)</f>
        <v>401 KGSRL 8</v>
      </c>
      <c r="H33" s="11" t="str">
        <f>VLOOKUP($S$9,Division4d,2,FALSE)</f>
        <v>521 Tournai 1</v>
      </c>
      <c r="I33" s="4">
        <v>0.5</v>
      </c>
      <c r="J33" s="4" t="s">
        <v>74</v>
      </c>
      <c r="K33" s="4">
        <v>3.5</v>
      </c>
      <c r="M33" s="11" t="str">
        <f>VLOOKUP($R$9,Division4e,2,FALSE)</f>
        <v>121 Turnhout 2</v>
      </c>
      <c r="N33" s="11" t="str">
        <f>VLOOKUP($S$9,Division4e,2,FALSE)</f>
        <v>278 Pantin 5</v>
      </c>
      <c r="O33" s="4">
        <v>0.5</v>
      </c>
      <c r="P33" s="4" t="s">
        <v>74</v>
      </c>
      <c r="Q33" s="4">
        <v>3.5</v>
      </c>
    </row>
    <row r="34" spans="1:17" ht="12" customHeight="1" x14ac:dyDescent="0.25">
      <c r="A34" s="11" t="str">
        <f>VLOOKUP($R$10,Division4c,2,FALSE)</f>
        <v>228 Dworp 3</v>
      </c>
      <c r="B34" s="11" t="str">
        <f>VLOOKUP($S$10,Division4c,2,FALSE)</f>
        <v>244 Brussels 3</v>
      </c>
      <c r="C34" s="4">
        <v>4</v>
      </c>
      <c r="D34" s="4" t="s">
        <v>74</v>
      </c>
      <c r="E34" s="4">
        <v>0</v>
      </c>
      <c r="G34" s="11" t="str">
        <f>VLOOKUP($R$10,Division4d,2,FALSE)</f>
        <v>313 KWSLE Waregem 2</v>
      </c>
      <c r="H34" s="11" t="str">
        <f>VLOOKUP($S$10,Division4d,2,FALSE)</f>
        <v>302 KISK Ieper 2</v>
      </c>
      <c r="I34" s="4">
        <v>3</v>
      </c>
      <c r="J34" s="4" t="s">
        <v>74</v>
      </c>
      <c r="K34" s="4">
        <v>1</v>
      </c>
      <c r="M34" s="11" t="str">
        <f>VLOOKUP($R$10,Division4e,2,FALSE)</f>
        <v>174 Brasschaat 5</v>
      </c>
      <c r="N34" s="11" t="str">
        <f>VLOOKUP($S$10,Division4e,2,FALSE)</f>
        <v>713 Leopoldsburg 1</v>
      </c>
      <c r="O34" s="4">
        <v>4</v>
      </c>
      <c r="P34" s="4" t="s">
        <v>74</v>
      </c>
      <c r="Q34" s="4">
        <v>0</v>
      </c>
    </row>
    <row r="35" spans="1:17" ht="12" customHeight="1" x14ac:dyDescent="0.25">
      <c r="A35" s="11" t="str">
        <f>VLOOKUP($R$11,Division4c,2,FALSE)</f>
        <v>417 Pion-Aalst 1</v>
      </c>
      <c r="B35" s="11" t="str">
        <f>VLOOKUP($S$11,Division4c,2,FALSE)</f>
        <v>462 Zottegem 2</v>
      </c>
      <c r="C35" s="4">
        <v>2.5</v>
      </c>
      <c r="D35" s="4" t="s">
        <v>74</v>
      </c>
      <c r="E35" s="4">
        <v>1.5</v>
      </c>
      <c r="G35" s="11" t="str">
        <f>VLOOKUP($R$11,Division4d,2,FALSE)</f>
        <v>307 Bredene 1</v>
      </c>
      <c r="H35" s="11" t="str">
        <f>VLOOKUP($S$11,Division4d,2,FALSE)</f>
        <v>304 Tielt 1</v>
      </c>
      <c r="I35" s="4">
        <v>3</v>
      </c>
      <c r="J35" s="4" t="s">
        <v>74</v>
      </c>
      <c r="K35" s="4">
        <v>1</v>
      </c>
      <c r="M35" s="11" t="str">
        <f>VLOOKUP($R$11,Division4e,2,FALSE)</f>
        <v>114 Mechelen 4</v>
      </c>
      <c r="N35" s="11" t="str">
        <f>VLOOKUP($S$11,Division4e,2,FALSE)</f>
        <v>176 Westerlo 2</v>
      </c>
      <c r="O35" s="4">
        <v>3</v>
      </c>
      <c r="P35" s="4" t="s">
        <v>74</v>
      </c>
      <c r="Q35" s="4">
        <v>1</v>
      </c>
    </row>
    <row r="36" spans="1:17" ht="12" customHeight="1" x14ac:dyDescent="0.25">
      <c r="A36" s="11" t="str">
        <f>VLOOKUP($R$12,Division4c,2,FALSE)</f>
        <v>418 Geraardsbergen 1</v>
      </c>
      <c r="B36" s="11" t="str">
        <f>VLOOKUP($S$12,Division4c,2,FALSE)</f>
        <v>471 Wachtebeke 3</v>
      </c>
      <c r="C36" s="4">
        <v>4</v>
      </c>
      <c r="D36" s="4" t="s">
        <v>74</v>
      </c>
      <c r="E36" s="4">
        <v>0</v>
      </c>
      <c r="G36" s="11" t="str">
        <f>VLOOKUP($R$12,Division4d,2,FALSE)</f>
        <v>340 Izegem 1</v>
      </c>
      <c r="H36" s="11" t="str">
        <f>VLOOKUP($S$12,Division4d,2,FALSE)</f>
        <v>301 KOSK Oostende 3</v>
      </c>
      <c r="I36" s="4">
        <v>2</v>
      </c>
      <c r="J36" s="4" t="s">
        <v>74</v>
      </c>
      <c r="K36" s="4">
        <v>2</v>
      </c>
      <c r="M36" s="11" t="str">
        <f>VLOOKUP($R$12,Division4e,2,FALSE)</f>
        <v>121 Turnhout 3</v>
      </c>
      <c r="N36" s="11" t="str">
        <f>VLOOKUP($S$12,Division4e,2,FALSE)</f>
        <v>231 DT Leuven 2</v>
      </c>
      <c r="O36" s="4">
        <v>2.5</v>
      </c>
      <c r="P36" s="4" t="s">
        <v>74</v>
      </c>
      <c r="Q36" s="4">
        <v>1.5</v>
      </c>
    </row>
    <row r="37" spans="1:17" ht="12" customHeight="1" x14ac:dyDescent="0.25">
      <c r="A37" s="11" t="str">
        <f>VLOOKUP($R$13,Division4c,2,FALSE)</f>
        <v>460 Oudenaarde 1</v>
      </c>
      <c r="B37" s="11" t="str">
        <f>VLOOKUP($S$13,Division4c,2,FALSE)</f>
        <v>261 Opwijk 2</v>
      </c>
      <c r="C37" s="4">
        <v>4</v>
      </c>
      <c r="D37" s="4" t="s">
        <v>74</v>
      </c>
      <c r="E37" s="4">
        <v>0</v>
      </c>
      <c r="G37" s="11" t="str">
        <f>VLOOKUP($R$13,Division4d,2,FALSE)</f>
        <v>475 Rapid Aalter 1</v>
      </c>
      <c r="H37" s="11" t="str">
        <f>VLOOKUP($S$13,Division4d,2,FALSE)</f>
        <v>430 Landegem 2</v>
      </c>
      <c r="I37" s="4">
        <v>1.5</v>
      </c>
      <c r="J37" s="4" t="s">
        <v>74</v>
      </c>
      <c r="K37" s="4">
        <v>2.5</v>
      </c>
      <c r="M37" s="11" t="str">
        <f>VLOOKUP($R$13,Division4e,2,FALSE)</f>
        <v>194 ChessLooks Lier 1</v>
      </c>
      <c r="N37" s="11" t="str">
        <f>VLOOKUP($S$13,Division4e,2,FALSE)</f>
        <v>162 Molse SC 1</v>
      </c>
      <c r="O37" s="4">
        <v>4</v>
      </c>
      <c r="P37" s="4" t="s">
        <v>74</v>
      </c>
      <c r="Q37" s="4">
        <v>0</v>
      </c>
    </row>
    <row r="38" spans="1:17" ht="12" customHeight="1" x14ac:dyDescent="0.25">
      <c r="A38" s="11"/>
      <c r="B38" s="11"/>
      <c r="D38" s="4"/>
      <c r="G38" s="11"/>
      <c r="H38" s="11"/>
      <c r="J38" s="4"/>
      <c r="M38" s="11"/>
      <c r="N38" s="11"/>
      <c r="P38" s="4"/>
    </row>
    <row r="39" spans="1:17" ht="12" customHeight="1" x14ac:dyDescent="0.25">
      <c r="A39" s="10" t="s">
        <v>12</v>
      </c>
      <c r="B39" s="11"/>
      <c r="D39" s="188"/>
      <c r="G39" s="10" t="s">
        <v>13</v>
      </c>
      <c r="H39" s="11"/>
      <c r="I39" s="188"/>
      <c r="J39" s="188"/>
      <c r="K39" s="188"/>
      <c r="M39" s="10" t="s">
        <v>14</v>
      </c>
      <c r="N39" s="11"/>
      <c r="P39" s="188"/>
    </row>
    <row r="40" spans="1:17" ht="12" customHeight="1" x14ac:dyDescent="0.25">
      <c r="A40" s="11" t="str">
        <f>VLOOKUP($R$8,Division4f,2,FALSE)</f>
        <v>401 KGSRL 10</v>
      </c>
      <c r="B40" s="11" t="str">
        <f>VLOOKUP($S$8,Division4f,2,FALSE)</f>
        <v>422 MSV 1</v>
      </c>
      <c r="C40" s="4">
        <v>0</v>
      </c>
      <c r="D40" s="4" t="s">
        <v>74</v>
      </c>
      <c r="E40" s="4">
        <v>4</v>
      </c>
      <c r="G40" s="11" t="str">
        <f>VLOOKUP($R$8,Division4g,2,FALSE)</f>
        <v>511 Echiquier Centre 2</v>
      </c>
      <c r="H40" s="11" t="str">
        <f>VLOOKUP($S$8,Division4g,2,FALSE)</f>
        <v>244 Brussels 4</v>
      </c>
      <c r="I40" s="4">
        <v>2</v>
      </c>
      <c r="J40" s="4" t="s">
        <v>74</v>
      </c>
      <c r="K40" s="4">
        <v>2</v>
      </c>
      <c r="M40" s="11" t="str">
        <f>VLOOKUP($R$8,Division4h,2,FALSE)</f>
        <v>727 Midden-Limburg 2</v>
      </c>
      <c r="N40" s="11" t="str">
        <f>VLOOKUP($S$8,Division4h,2,FALSE)</f>
        <v>604 KSK47-Eynatten 3</v>
      </c>
      <c r="O40" s="4">
        <v>3.5</v>
      </c>
      <c r="P40" s="4" t="s">
        <v>74</v>
      </c>
      <c r="Q40" s="4">
        <v>0.5</v>
      </c>
    </row>
    <row r="41" spans="1:17" ht="12" customHeight="1" x14ac:dyDescent="0.25">
      <c r="A41" s="11" t="str">
        <f>VLOOKUP($R$9,Division4f,2,FALSE)</f>
        <v>432 Wetteren 4</v>
      </c>
      <c r="B41" s="11" t="str">
        <f>VLOOKUP($S$9,Division4f,2,FALSE)</f>
        <v>465 SK Artevelde 2</v>
      </c>
      <c r="C41" s="4">
        <v>3</v>
      </c>
      <c r="D41" s="4" t="s">
        <v>74</v>
      </c>
      <c r="E41" s="4">
        <v>1</v>
      </c>
      <c r="G41" s="11" t="str">
        <f>VLOOKUP($R$9,Division4g,2,FALSE)</f>
        <v>207 2 Fous Diogène 1</v>
      </c>
      <c r="H41" s="11" t="str">
        <f>VLOOKUP($S$9,Division4g,2,FALSE)</f>
        <v>278 Pantin 6</v>
      </c>
      <c r="I41" s="4">
        <v>3</v>
      </c>
      <c r="J41" s="4" t="s">
        <v>74</v>
      </c>
      <c r="K41" s="4">
        <v>1</v>
      </c>
      <c r="M41" s="11" t="str">
        <f>VLOOKUP($R$9,Division4h,2,FALSE)</f>
        <v>714 Pelt 1</v>
      </c>
      <c r="N41" s="11" t="str">
        <f>VLOOKUP($S$9,Division4h,2,FALSE)</f>
        <v>607 KSK Rochade 5</v>
      </c>
      <c r="O41" s="4">
        <v>2.5</v>
      </c>
      <c r="P41" s="4" t="s">
        <v>74</v>
      </c>
      <c r="Q41" s="4">
        <v>1.5</v>
      </c>
    </row>
    <row r="42" spans="1:17" ht="12" customHeight="1" x14ac:dyDescent="0.25">
      <c r="A42" s="11" t="str">
        <f>VLOOKUP($R$10,Division4f,2,FALSE)</f>
        <v>438 Deinze 1</v>
      </c>
      <c r="B42" s="11" t="str">
        <f>VLOOKUP($S$10,Division4f,2,FALSE)</f>
        <v>401 KGSRL 9</v>
      </c>
      <c r="C42" s="4">
        <v>0.5</v>
      </c>
      <c r="D42" s="4" t="s">
        <v>74</v>
      </c>
      <c r="E42" s="4">
        <v>3.5</v>
      </c>
      <c r="G42" s="11" t="str">
        <f>VLOOKUP($R$10,Division4g,2,FALSE)</f>
        <v>229 Woluwe 1</v>
      </c>
      <c r="H42" s="11" t="str">
        <f>VLOOKUP($S$10,Division4g,2,FALSE)</f>
        <v>901 Namur Echecs 4</v>
      </c>
      <c r="I42" s="4">
        <v>2.5</v>
      </c>
      <c r="J42" s="4" t="s">
        <v>74</v>
      </c>
      <c r="K42" s="4">
        <v>1.5</v>
      </c>
      <c r="M42" s="11" t="str">
        <f>VLOOKUP($R$10,Division4h,2,FALSE)</f>
        <v>712 Landen 1</v>
      </c>
      <c r="N42" s="11" t="str">
        <f>VLOOKUP($S$10,Division4h,2,FALSE)</f>
        <v>607 KSK Rochade 4</v>
      </c>
      <c r="O42" s="4">
        <v>2.5</v>
      </c>
      <c r="P42" s="4" t="s">
        <v>74</v>
      </c>
      <c r="Q42" s="4">
        <v>1.5</v>
      </c>
    </row>
    <row r="43" spans="1:17" ht="12" customHeight="1" x14ac:dyDescent="0.25">
      <c r="A43" s="11" t="str">
        <f>VLOOKUP($R$11,Division4f,2,FALSE)</f>
        <v>417 Pion-Aalst 2</v>
      </c>
      <c r="B43" s="11" t="str">
        <f>VLOOKUP($S$11,Division4f,2,FALSE)</f>
        <v>404 Drie Torens Gent 1</v>
      </c>
      <c r="C43" s="4">
        <v>2</v>
      </c>
      <c r="D43" s="4" t="s">
        <v>74</v>
      </c>
      <c r="E43" s="4">
        <v>2</v>
      </c>
      <c r="G43" s="11" t="str">
        <f>VLOOKUP($R$11,Division4g,2,FALSE)</f>
        <v>601 CRELEL Liège 4</v>
      </c>
      <c r="H43" s="11" t="str">
        <f>VLOOKUP($S$11,Division4g,2,FALSE)</f>
        <v>226 Europchess 4</v>
      </c>
      <c r="I43" s="4">
        <v>3</v>
      </c>
      <c r="J43" s="4" t="s">
        <v>74</v>
      </c>
      <c r="K43" s="4">
        <v>1</v>
      </c>
      <c r="M43" s="11" t="str">
        <f>VLOOKUP($R$11,Division4h,2,FALSE)</f>
        <v>601 CRELEL Liège 6</v>
      </c>
      <c r="N43" s="11" t="str">
        <f>VLOOKUP($S$11,Division4h,2,FALSE)</f>
        <v>604 KSK47-Eynatten 2</v>
      </c>
      <c r="O43" s="4">
        <v>0.5</v>
      </c>
      <c r="P43" s="4" t="s">
        <v>74</v>
      </c>
      <c r="Q43" s="4">
        <v>3.5</v>
      </c>
    </row>
    <row r="44" spans="1:17" ht="12" customHeight="1" x14ac:dyDescent="0.25">
      <c r="A44" s="11" t="str">
        <f>VLOOKUP($R$12,Division4f,2,FALSE)</f>
        <v>402 Jean Jaures Gent 2</v>
      </c>
      <c r="B44" s="11" t="str">
        <f>VLOOKUP($S$12,Division4f,2,FALSE)</f>
        <v>471 Wachtebeke 4</v>
      </c>
      <c r="C44" s="4">
        <v>0</v>
      </c>
      <c r="D44" s="4" t="s">
        <v>74</v>
      </c>
      <c r="E44" s="4">
        <v>4</v>
      </c>
      <c r="G44" s="11" t="str">
        <f>VLOOKUP($R$12,Division4g,2,FALSE)</f>
        <v>601 CRELEL Liège 5</v>
      </c>
      <c r="H44" s="11" t="str">
        <f>VLOOKUP($S$12,Division4g,2,FALSE)</f>
        <v>231 DT Leuven 3</v>
      </c>
      <c r="I44" s="4">
        <v>3</v>
      </c>
      <c r="J44" s="4" t="s">
        <v>74</v>
      </c>
      <c r="K44" s="4">
        <v>1</v>
      </c>
      <c r="M44" s="11" t="str">
        <f>VLOOKUP($R$12,Division4h,2,FALSE)</f>
        <v>601 CRELEL Liège 7</v>
      </c>
      <c r="N44" s="11" t="str">
        <f>VLOOKUP($S$12,Division4h,2,FALSE)</f>
        <v>627 SF Wirtzfeld 3</v>
      </c>
      <c r="O44" s="4">
        <v>1.5</v>
      </c>
      <c r="P44" s="4" t="s">
        <v>74</v>
      </c>
      <c r="Q44" s="4">
        <v>2.5</v>
      </c>
    </row>
    <row r="45" spans="1:17" ht="12" customHeight="1" x14ac:dyDescent="0.25">
      <c r="A45" s="11" t="str">
        <f>VLOOKUP($R$13,Division4f,2,FALSE)</f>
        <v>472 De Mercatel 2</v>
      </c>
      <c r="B45" s="11" t="str">
        <f>VLOOKUP($S$13,Division4f,2,FALSE)</f>
        <v>430 Landegem 3</v>
      </c>
      <c r="C45" s="4">
        <v>2.5</v>
      </c>
      <c r="D45" s="4" t="s">
        <v>74</v>
      </c>
      <c r="E45" s="4">
        <v>1.5</v>
      </c>
      <c r="G45" s="11" t="str">
        <f>VLOOKUP($R$13,Division4g,2,FALSE)</f>
        <v>952 Wavre 3</v>
      </c>
      <c r="H45" s="11" t="str">
        <f>VLOOKUP($S$13,Division4g,2,FALSE)</f>
        <v>239 Boitsfort 3</v>
      </c>
      <c r="I45" s="4">
        <v>2.5</v>
      </c>
      <c r="J45" s="4" t="s">
        <v>74</v>
      </c>
      <c r="K45" s="4">
        <v>1.5</v>
      </c>
      <c r="M45" s="11" t="str">
        <f>VLOOKUP($R$13,Division4h,2,FALSE)</f>
        <v>621 TAL 3</v>
      </c>
      <c r="N45" s="11" t="str">
        <f>VLOOKUP($S$13,Division4h,2,FALSE)</f>
        <v>622 Herve 1</v>
      </c>
      <c r="O45" s="4">
        <v>2.5</v>
      </c>
      <c r="P45" s="4" t="s">
        <v>74</v>
      </c>
      <c r="Q45" s="4">
        <v>1.5</v>
      </c>
    </row>
    <row r="46" spans="1:17" ht="12" customHeight="1" x14ac:dyDescent="0.25">
      <c r="A46" s="11"/>
      <c r="B46" s="11"/>
      <c r="D46" s="4"/>
      <c r="G46" s="11"/>
      <c r="H46" s="11"/>
      <c r="J46" s="4"/>
      <c r="M46" s="11"/>
      <c r="N46" s="11"/>
      <c r="P46" s="4"/>
    </row>
    <row r="47" spans="1:17" ht="12" customHeight="1" x14ac:dyDescent="0.25">
      <c r="A47" s="10" t="s">
        <v>15</v>
      </c>
      <c r="B47" s="11"/>
      <c r="D47" s="188"/>
      <c r="G47" s="10" t="s">
        <v>16</v>
      </c>
      <c r="H47" s="11"/>
      <c r="I47" s="188"/>
      <c r="J47" s="188"/>
      <c r="K47" s="188"/>
      <c r="M47" s="10" t="s">
        <v>17</v>
      </c>
      <c r="N47" s="11"/>
      <c r="P47" s="188"/>
    </row>
    <row r="48" spans="1:17" ht="12" customHeight="1" x14ac:dyDescent="0.25">
      <c r="A48" s="11" t="str">
        <f>VLOOKUP($R$8,Division5a,2,FALSE)</f>
        <v>810 Marche en Famenne 2</v>
      </c>
      <c r="B48" s="11" t="str">
        <f>VLOOKUP($S$8,Division5a,2,FALSE)</f>
        <v>901 Namur Echecs 6</v>
      </c>
      <c r="C48" s="4">
        <v>4</v>
      </c>
      <c r="D48" s="4" t="s">
        <v>74</v>
      </c>
      <c r="E48" s="4">
        <v>0</v>
      </c>
      <c r="G48" s="11" t="str">
        <f>VLOOKUP($R$8,Division5b,2,FALSE)</f>
        <v>401 KGSRL 11</v>
      </c>
      <c r="H48" s="11" t="str">
        <f>VLOOKUP($S$8,Division5b,2,FALSE)</f>
        <v>000 Bye 5B</v>
      </c>
      <c r="J48" s="4" t="s">
        <v>74</v>
      </c>
      <c r="M48" s="11" t="str">
        <f>VLOOKUP($R$8,Division5c,2,FALSE)</f>
        <v>436 LSV-Chesspirant 4</v>
      </c>
      <c r="N48" s="11" t="str">
        <f>VLOOKUP($S$8,Division5c,2,FALSE)</f>
        <v>422 MSV 2</v>
      </c>
      <c r="O48" s="4">
        <v>4</v>
      </c>
      <c r="P48" s="4" t="s">
        <v>74</v>
      </c>
      <c r="Q48" s="4">
        <v>0</v>
      </c>
    </row>
    <row r="49" spans="1:17" ht="12" customHeight="1" x14ac:dyDescent="0.25">
      <c r="A49" s="11" t="str">
        <f>VLOOKUP($R$9,Division5a,2,FALSE)</f>
        <v>609 Anthisnes 1</v>
      </c>
      <c r="B49" s="11" t="str">
        <f>VLOOKUP($S$9,Division5a,2,FALSE)</f>
        <v>278 Pantin 7</v>
      </c>
      <c r="C49" s="4">
        <v>1</v>
      </c>
      <c r="D49" s="4" t="s">
        <v>74</v>
      </c>
      <c r="E49" s="4">
        <v>3</v>
      </c>
      <c r="G49" s="11" t="str">
        <f>VLOOKUP($R$9,Division5b,2,FALSE)</f>
        <v>230 Leuven Centraal 4</v>
      </c>
      <c r="H49" s="11" t="str">
        <f>VLOOKUP($S$9,Division5b,2,FALSE)</f>
        <v>436 LSV-Chesspirant 3</v>
      </c>
      <c r="I49" s="4">
        <v>2.5</v>
      </c>
      <c r="J49" s="4" t="s">
        <v>74</v>
      </c>
      <c r="K49" s="4">
        <v>1.5</v>
      </c>
      <c r="M49" s="11" t="str">
        <f>VLOOKUP($R$9,Division5c,2,FALSE)</f>
        <v>401 KGSRL 12</v>
      </c>
      <c r="N49" s="11" t="str">
        <f>VLOOKUP($S$9,Division5c,2,FALSE)</f>
        <v>521 Tournai 2</v>
      </c>
      <c r="O49" s="4">
        <v>2.5</v>
      </c>
      <c r="P49" s="4" t="s">
        <v>74</v>
      </c>
      <c r="Q49" s="4">
        <v>1.5</v>
      </c>
    </row>
    <row r="50" spans="1:17" ht="12" customHeight="1" x14ac:dyDescent="0.25">
      <c r="A50" s="11" t="str">
        <f>VLOOKUP($R$10,Division5a,2,FALSE)</f>
        <v>712 Landen 2</v>
      </c>
      <c r="B50" s="11" t="str">
        <f>VLOOKUP($S$10,Division5a,2,FALSE)</f>
        <v>901 Namur Echecs 5</v>
      </c>
      <c r="C50" s="4">
        <v>4</v>
      </c>
      <c r="D50" s="4" t="s">
        <v>74</v>
      </c>
      <c r="E50" s="4">
        <v>0</v>
      </c>
      <c r="G50" s="11" t="str">
        <f>VLOOKUP($R$10,Division5b,2,FALSE)</f>
        <v>174 Brasschaat 6</v>
      </c>
      <c r="H50" s="11" t="str">
        <f>VLOOKUP($S$10,Division5b,2,FALSE)</f>
        <v>101 KASK 3</v>
      </c>
      <c r="I50" s="4">
        <v>3</v>
      </c>
      <c r="J50" s="4" t="s">
        <v>74</v>
      </c>
      <c r="K50" s="4">
        <v>1</v>
      </c>
      <c r="M50" s="11" t="str">
        <f>VLOOKUP($R$10,Division5c,2,FALSE)</f>
        <v>313 KWSLE Waregem 3</v>
      </c>
      <c r="N50" s="11" t="str">
        <f>VLOOKUP($S$10,Division5c,2,FALSE)</f>
        <v>303 KBSK Brugge 4</v>
      </c>
      <c r="O50" s="4">
        <v>0.5</v>
      </c>
      <c r="P50" s="4" t="s">
        <v>74</v>
      </c>
      <c r="Q50" s="4">
        <v>3.5</v>
      </c>
    </row>
    <row r="51" spans="1:17" ht="12" customHeight="1" x14ac:dyDescent="0.25">
      <c r="A51" s="11" t="str">
        <f>VLOOKUP($R$11,Division5a,2,FALSE)</f>
        <v>902 CE Sambrevillois 2</v>
      </c>
      <c r="B51" s="11" t="str">
        <f>VLOOKUP($S$11,Division5a,2,FALSE)</f>
        <v>000 Bye 5A</v>
      </c>
      <c r="D51" s="4" t="s">
        <v>74</v>
      </c>
      <c r="G51" s="11" t="str">
        <f>VLOOKUP($R$11,Division5b,2,FALSE)</f>
        <v>114 Mechelen 5</v>
      </c>
      <c r="H51" s="11" t="str">
        <f>VLOOKUP($S$11,Division5b,2,FALSE)</f>
        <v>128 Beveren 2</v>
      </c>
      <c r="I51" s="4">
        <v>2</v>
      </c>
      <c r="J51" s="4" t="s">
        <v>74</v>
      </c>
      <c r="K51" s="4">
        <v>2</v>
      </c>
      <c r="M51" s="11" t="str">
        <f>VLOOKUP($R$11,Division5c,2,FALSE)</f>
        <v>541 Leuze-en-Hainaut 2</v>
      </c>
      <c r="N51" s="11" t="str">
        <f>VLOOKUP($S$11,Division5c,2,FALSE)</f>
        <v>462 Zottegem 3</v>
      </c>
      <c r="O51" s="4">
        <v>3</v>
      </c>
      <c r="P51" s="4" t="s">
        <v>74</v>
      </c>
      <c r="Q51" s="4">
        <v>1</v>
      </c>
    </row>
    <row r="52" spans="1:17" ht="12" customHeight="1" x14ac:dyDescent="0.25">
      <c r="A52" s="11" t="str">
        <f>VLOOKUP($R$12,Division5a,2,FALSE)</f>
        <v>601 CRELEL Liège 8</v>
      </c>
      <c r="B52" s="11" t="str">
        <f>VLOOKUP($S$12,Division5a,2,FALSE)</f>
        <v>703 Eisden/MSK-Dilsen 2</v>
      </c>
      <c r="C52" s="4">
        <v>0</v>
      </c>
      <c r="D52" s="4" t="s">
        <v>74</v>
      </c>
      <c r="E52" s="4">
        <v>4</v>
      </c>
      <c r="G52" s="11" t="str">
        <f>VLOOKUP($R$12,Division5b,2,FALSE)</f>
        <v>143 Boey Temse 3</v>
      </c>
      <c r="H52" s="11" t="str">
        <f>VLOOKUP($S$12,Division5b,2,FALSE)</f>
        <v>130 Moretus Hoboken 2</v>
      </c>
      <c r="I52" s="4">
        <v>0</v>
      </c>
      <c r="J52" s="4" t="s">
        <v>74</v>
      </c>
      <c r="K52" s="4">
        <v>4</v>
      </c>
      <c r="M52" s="11" t="str">
        <f>VLOOKUP($R$12,Division5c,2,FALSE)</f>
        <v>340 Izegem 2</v>
      </c>
      <c r="N52" s="11" t="str">
        <f>VLOOKUP($S$12,Division5c,2,FALSE)</f>
        <v>471 Wachtebeke 5</v>
      </c>
      <c r="O52" s="4">
        <v>4</v>
      </c>
      <c r="P52" s="4" t="s">
        <v>74</v>
      </c>
      <c r="Q52" s="4">
        <v>0</v>
      </c>
    </row>
    <row r="53" spans="1:17" ht="12" customHeight="1" x14ac:dyDescent="0.25">
      <c r="A53" s="11" t="str">
        <f>VLOOKUP($R$13,Division5a,2,FALSE)</f>
        <v>952 Wavre 4</v>
      </c>
      <c r="B53" s="11" t="str">
        <f>VLOOKUP($S$13,Division5a,2,FALSE)</f>
        <v>618 Echiquier Mosan 2</v>
      </c>
      <c r="C53" s="4">
        <v>1.5</v>
      </c>
      <c r="D53" s="4" t="s">
        <v>74</v>
      </c>
      <c r="E53" s="4">
        <v>2.5</v>
      </c>
      <c r="G53" s="11" t="str">
        <f>VLOOKUP($R$13,Division5b,2,FALSE)</f>
        <v>190 Burcht 1</v>
      </c>
      <c r="H53" s="11" t="str">
        <f>VLOOKUP($S$13,Division5b,2,FALSE)</f>
        <v>132 SK Oude-God 3</v>
      </c>
      <c r="I53" s="4">
        <v>1</v>
      </c>
      <c r="J53" s="4" t="s">
        <v>74</v>
      </c>
      <c r="K53" s="4">
        <v>3</v>
      </c>
      <c r="M53" s="11" t="str">
        <f>VLOOKUP($R$13,Division5c,2,FALSE)</f>
        <v>460 Oudenaarde 2</v>
      </c>
      <c r="N53" s="11" t="str">
        <f>VLOOKUP($S$13,Division5c,2,FALSE)</f>
        <v>000 Bye 5C</v>
      </c>
      <c r="P53" s="4" t="s">
        <v>74</v>
      </c>
    </row>
    <row r="54" spans="1:17" ht="12" customHeight="1" x14ac:dyDescent="0.25">
      <c r="A54" s="11"/>
      <c r="B54" s="11"/>
      <c r="D54" s="4"/>
      <c r="G54" s="11"/>
      <c r="H54" s="11"/>
      <c r="J54" s="4"/>
      <c r="M54" s="11"/>
      <c r="N54" s="11"/>
      <c r="P54" s="4"/>
    </row>
    <row r="55" spans="1:17" ht="12" customHeight="1" x14ac:dyDescent="0.25">
      <c r="A55" s="10" t="s">
        <v>18</v>
      </c>
      <c r="B55" s="11"/>
      <c r="D55" s="188"/>
      <c r="G55" s="10" t="s">
        <v>19</v>
      </c>
      <c r="H55" s="11"/>
      <c r="I55" s="188"/>
      <c r="J55" s="188"/>
      <c r="K55" s="188"/>
      <c r="M55" s="10" t="s">
        <v>20</v>
      </c>
      <c r="N55" s="11"/>
      <c r="P55" s="188"/>
    </row>
    <row r="56" spans="1:17" ht="12" customHeight="1" x14ac:dyDescent="0.25">
      <c r="A56" s="11" t="str">
        <f>VLOOKUP($R$8,Division5d,2,FALSE)</f>
        <v>436 LSV-Chesspirant 6</v>
      </c>
      <c r="B56" s="11" t="str">
        <f>VLOOKUP($S$8,Division5d,2,FALSE)</f>
        <v>422 MSV 3</v>
      </c>
      <c r="C56" s="4">
        <v>1.5</v>
      </c>
      <c r="D56" s="4" t="s">
        <v>74</v>
      </c>
      <c r="E56" s="4">
        <v>2.5</v>
      </c>
      <c r="G56" s="11" t="str">
        <f>VLOOKUP($R$8,Division5e,2,FALSE)</f>
        <v>619 Welkenraedt 1</v>
      </c>
      <c r="H56" s="11" t="str">
        <f>VLOOKUP($S$8,Division5e,2,FALSE)</f>
        <v>604 KSK47-Eynatten 5</v>
      </c>
      <c r="I56" s="4">
        <v>2</v>
      </c>
      <c r="J56" s="4" t="s">
        <v>74</v>
      </c>
      <c r="K56" s="4">
        <v>2</v>
      </c>
      <c r="M56" s="11" t="str">
        <f>VLOOKUP($R$8,Division5f,2,FALSE)</f>
        <v>727 Midden-Limburg 3</v>
      </c>
      <c r="N56" s="11" t="str">
        <f>VLOOKUP($S$8,Division5f,2,FALSE)</f>
        <v>714 Pelt 2</v>
      </c>
      <c r="O56" s="4">
        <v>1.5</v>
      </c>
      <c r="P56" s="4" t="s">
        <v>74</v>
      </c>
      <c r="Q56" s="4">
        <v>2.5</v>
      </c>
    </row>
    <row r="57" spans="1:17" ht="12" customHeight="1" x14ac:dyDescent="0.25">
      <c r="A57" s="11" t="str">
        <f>VLOOKUP($R$9,Division5d,2,FALSE)</f>
        <v>432 Wetteren 5</v>
      </c>
      <c r="B57" s="11" t="str">
        <f>VLOOKUP($S$9,Division5d,2,FALSE)</f>
        <v>436 LSV-Chesspirant 5</v>
      </c>
      <c r="C57" s="4">
        <v>1.5</v>
      </c>
      <c r="D57" s="4" t="s">
        <v>74</v>
      </c>
      <c r="E57" s="4">
        <v>2.5</v>
      </c>
      <c r="G57" s="11" t="str">
        <f>VLOOKUP($R$9,Division5e,2,FALSE)</f>
        <v>627 SF Wirtzfeld 4</v>
      </c>
      <c r="H57" s="11" t="str">
        <f>VLOOKUP($S$9,Division5e,2,FALSE)</f>
        <v>703 Eisden/MSK-Dilsen 3</v>
      </c>
      <c r="I57" s="4">
        <v>3</v>
      </c>
      <c r="J57" s="4" t="s">
        <v>74</v>
      </c>
      <c r="K57" s="4">
        <v>1</v>
      </c>
      <c r="M57" s="11" t="str">
        <f>VLOOKUP($R$9,Division5f,2,FALSE)</f>
        <v>121 Turnhout 4</v>
      </c>
      <c r="N57" s="11" t="str">
        <f>VLOOKUP($S$9,Division5f,2,FALSE)</f>
        <v>195 Chessmates 1</v>
      </c>
      <c r="O57" s="4">
        <v>3</v>
      </c>
      <c r="P57" s="4" t="s">
        <v>74</v>
      </c>
      <c r="Q57" s="4">
        <v>1</v>
      </c>
    </row>
    <row r="58" spans="1:17" ht="12" customHeight="1" x14ac:dyDescent="0.25">
      <c r="A58" s="11" t="str">
        <f>VLOOKUP($R$10,Division5d,2,FALSE)</f>
        <v>301 KOSK Oostende 4</v>
      </c>
      <c r="B58" s="11" t="str">
        <f>VLOOKUP($S$10,Division5d,2,FALSE)</f>
        <v>303 KBSK Brugge 5</v>
      </c>
      <c r="C58" s="4">
        <v>1.5</v>
      </c>
      <c r="D58" s="4" t="s">
        <v>74</v>
      </c>
      <c r="E58" s="4">
        <v>2.5</v>
      </c>
      <c r="G58" s="11" t="str">
        <f>VLOOKUP($R$10,Division5e,2,FALSE)</f>
        <v>666 Le 666 1</v>
      </c>
      <c r="H58" s="11" t="str">
        <f>VLOOKUP($S$10,Division5e,2,FALSE)</f>
        <v>607 KSK Rochade 6</v>
      </c>
      <c r="I58" s="4">
        <v>1</v>
      </c>
      <c r="J58" s="4" t="s">
        <v>74</v>
      </c>
      <c r="K58" s="4">
        <v>3</v>
      </c>
      <c r="M58" s="11" t="str">
        <f>VLOOKUP($R$10,Division5f,2,FALSE)</f>
        <v>132 SK Oude-God 4</v>
      </c>
      <c r="N58" s="11" t="str">
        <f>VLOOKUP($S$10,Division5f,2,FALSE)</f>
        <v>192 SK Lier 1</v>
      </c>
      <c r="O58" s="4">
        <v>2</v>
      </c>
      <c r="P58" s="4" t="s">
        <v>74</v>
      </c>
      <c r="Q58" s="4">
        <v>2</v>
      </c>
    </row>
    <row r="59" spans="1:17" ht="12" customHeight="1" x14ac:dyDescent="0.25">
      <c r="A59" s="11" t="str">
        <f>VLOOKUP($R$11,Division5d,2,FALSE)</f>
        <v>418 Geraardsbergen 2</v>
      </c>
      <c r="B59" s="11" t="str">
        <f>VLOOKUP($S$11,Division5d,2,FALSE)</f>
        <v>462 Zottegem 4</v>
      </c>
      <c r="C59" s="4">
        <v>4</v>
      </c>
      <c r="D59" s="4" t="s">
        <v>74</v>
      </c>
      <c r="E59" s="4">
        <v>0</v>
      </c>
      <c r="G59" s="11" t="str">
        <f>VLOOKUP($R$11,Division5e,2,FALSE)</f>
        <v>601 CRELEL Liège 9</v>
      </c>
      <c r="H59" s="11" t="str">
        <f>VLOOKUP($S$11,Division5e,2,FALSE)</f>
        <v>604 KSK47-Eynatten 4</v>
      </c>
      <c r="I59" s="4">
        <v>4</v>
      </c>
      <c r="J59" s="4" t="s">
        <v>74</v>
      </c>
      <c r="K59" s="4">
        <v>0</v>
      </c>
      <c r="M59" s="11" t="str">
        <f>VLOOKUP($R$11,Division5f,2,FALSE)</f>
        <v>114 Mechelen 6</v>
      </c>
      <c r="N59" s="11" t="str">
        <f>VLOOKUP($S$11,Division5f,2,FALSE)</f>
        <v>176 Westerlo 3</v>
      </c>
      <c r="O59" s="4">
        <v>2</v>
      </c>
      <c r="P59" s="4" t="s">
        <v>74</v>
      </c>
      <c r="Q59" s="4">
        <v>2</v>
      </c>
    </row>
    <row r="60" spans="1:17" ht="12" customHeight="1" x14ac:dyDescent="0.25">
      <c r="A60" s="11" t="str">
        <f>VLOOKUP($R$12,Division5d,2,FALSE)</f>
        <v>401 KGSRL 13</v>
      </c>
      <c r="B60" s="11" t="str">
        <f>VLOOKUP($S$12,Division5d,2,FALSE)</f>
        <v>000 Bye 5D</v>
      </c>
      <c r="D60" s="4" t="s">
        <v>74</v>
      </c>
      <c r="G60" s="11" t="str">
        <f>VLOOKUP($R$12,Division5e,2,FALSE)</f>
        <v>601 CRELEL Liège 10</v>
      </c>
      <c r="H60" s="11" t="str">
        <f>VLOOKUP($S$12,Division5e,2,FALSE)</f>
        <v>609 Anthisnes 2</v>
      </c>
      <c r="I60" s="4">
        <v>0</v>
      </c>
      <c r="J60" s="4" t="s">
        <v>74</v>
      </c>
      <c r="K60" s="4">
        <v>4</v>
      </c>
      <c r="M60" s="11" t="str">
        <f>VLOOKUP($R$12,Division5f,2,FALSE)</f>
        <v>182 SC Noorderwijk 1</v>
      </c>
      <c r="N60" s="11" t="str">
        <f>VLOOKUP($S$12,Division5f,2,FALSE)</f>
        <v>135 Geel 2</v>
      </c>
      <c r="O60" s="4">
        <v>2</v>
      </c>
      <c r="P60" s="4" t="s">
        <v>74</v>
      </c>
      <c r="Q60" s="4">
        <v>2</v>
      </c>
    </row>
    <row r="61" spans="1:17" ht="12" customHeight="1" x14ac:dyDescent="0.25">
      <c r="A61" s="11" t="str">
        <f>VLOOKUP($R$13,Division5d,2,FALSE)</f>
        <v>472 De Mercatel 3</v>
      </c>
      <c r="B61" s="11" t="str">
        <f>VLOOKUP($S$13,Division5d,2,FALSE)</f>
        <v>401 KGSRL 14</v>
      </c>
      <c r="C61" s="4">
        <v>4</v>
      </c>
      <c r="D61" s="4" t="s">
        <v>74</v>
      </c>
      <c r="E61" s="4">
        <v>0</v>
      </c>
      <c r="G61" s="11" t="str">
        <f>VLOOKUP($R$13,Division5e,2,FALSE)</f>
        <v>621 TAL 4</v>
      </c>
      <c r="H61" s="11" t="str">
        <f>VLOOKUP($S$13,Division5e,2,FALSE)</f>
        <v>000 Bye 5E</v>
      </c>
      <c r="J61" s="4" t="s">
        <v>74</v>
      </c>
      <c r="M61" s="11" t="str">
        <f>VLOOKUP($R$13,Division5f,2,FALSE)</f>
        <v>194 ChessLooks Lier 2</v>
      </c>
      <c r="N61" s="11" t="str">
        <f>VLOOKUP($S$13,Division5f,2,FALSE)</f>
        <v>162 Molse SC 2</v>
      </c>
      <c r="O61" s="4">
        <v>3</v>
      </c>
      <c r="P61" s="4" t="s">
        <v>74</v>
      </c>
      <c r="Q61" s="4">
        <v>1</v>
      </c>
    </row>
    <row r="62" spans="1:17" ht="12" customHeight="1" x14ac:dyDescent="0.25">
      <c r="A62" s="11"/>
      <c r="B62" s="11"/>
      <c r="D62" s="4"/>
      <c r="G62" s="11"/>
      <c r="H62" s="11"/>
      <c r="J62" s="4"/>
      <c r="M62" s="11"/>
      <c r="N62" s="11"/>
      <c r="P62" s="4"/>
    </row>
    <row r="63" spans="1:17" ht="12" customHeight="1" x14ac:dyDescent="0.25">
      <c r="A63" s="10" t="s">
        <v>21</v>
      </c>
      <c r="B63" s="11"/>
      <c r="D63" s="188"/>
      <c r="G63" s="10" t="s">
        <v>22</v>
      </c>
      <c r="H63" s="11"/>
      <c r="I63" s="188"/>
      <c r="J63" s="188"/>
      <c r="K63" s="188"/>
      <c r="M63" s="10" t="s">
        <v>23</v>
      </c>
      <c r="N63" s="11"/>
      <c r="P63" s="188"/>
    </row>
    <row r="64" spans="1:17" ht="12" customHeight="1" x14ac:dyDescent="0.25">
      <c r="A64" s="11" t="str">
        <f>VLOOKUP($R$8,Division5g,2,FALSE)</f>
        <v>239 Boitsfort 4</v>
      </c>
      <c r="B64" s="11" t="str">
        <f>VLOOKUP($S$8,Division5g,2,FALSE)</f>
        <v>244 Brussels 5</v>
      </c>
      <c r="C64" s="4">
        <v>2</v>
      </c>
      <c r="D64" s="4" t="s">
        <v>74</v>
      </c>
      <c r="E64" s="4">
        <v>2</v>
      </c>
      <c r="G64" s="11" t="str">
        <f>VLOOKUP($R$8,Division5h,2,FALSE)</f>
        <v>436 LSV-Chesspirant 7</v>
      </c>
      <c r="H64" s="11" t="str">
        <f>VLOOKUP($S$8,Division5h,2,FALSE)</f>
        <v>422 MSV 4</v>
      </c>
      <c r="I64" s="4">
        <v>2.5</v>
      </c>
      <c r="J64" s="4" t="s">
        <v>74</v>
      </c>
      <c r="K64" s="4">
        <v>1.5</v>
      </c>
      <c r="M64" s="11" t="str">
        <f>VLOOKUP($R$8,Division5i,2,FALSE)</f>
        <v>909 Philippeville 2</v>
      </c>
      <c r="N64" s="11" t="str">
        <f>VLOOKUP($S$8,Division5i,2,FALSE)</f>
        <v>514 Montigny-Fontaine 3</v>
      </c>
      <c r="O64" s="4">
        <v>1.5</v>
      </c>
      <c r="P64" s="4" t="s">
        <v>74</v>
      </c>
      <c r="Q64" s="4">
        <v>2.5</v>
      </c>
    </row>
    <row r="65" spans="1:17" ht="12" customHeight="1" x14ac:dyDescent="0.25">
      <c r="A65" s="11" t="str">
        <f>VLOOKUP($R$9,Division5g,2,FALSE)</f>
        <v>230 Leuven Centraal 5</v>
      </c>
      <c r="B65" s="11" t="str">
        <f>VLOOKUP($S$9,Division5g,2,FALSE)</f>
        <v>278 Pantin 8</v>
      </c>
      <c r="C65" s="4">
        <v>1.5</v>
      </c>
      <c r="D65" s="4" t="s">
        <v>74</v>
      </c>
      <c r="E65" s="4">
        <v>2.5</v>
      </c>
      <c r="G65" s="11" t="str">
        <f>VLOOKUP($R$9,Division5h,2,FALSE)</f>
        <v>351 Knokke 1</v>
      </c>
      <c r="H65" s="11" t="str">
        <f>VLOOKUP($S$9,Division5h,2,FALSE)</f>
        <v>322 KVSK Veurne 1</v>
      </c>
      <c r="I65" s="4">
        <v>3</v>
      </c>
      <c r="J65" s="4" t="s">
        <v>74</v>
      </c>
      <c r="K65" s="4">
        <v>1</v>
      </c>
      <c r="M65" s="11" t="str">
        <f>VLOOKUP($R$9,Division5i,2,FALSE)</f>
        <v>548 Caissa Europe 3</v>
      </c>
      <c r="N65" s="11" t="str">
        <f>VLOOKUP($S$9,Division5i,2,FALSE)</f>
        <v>549 Saint-Ghislain 1</v>
      </c>
      <c r="O65" s="4">
        <v>4</v>
      </c>
      <c r="P65" s="4" t="s">
        <v>74</v>
      </c>
      <c r="Q65" s="4">
        <v>0</v>
      </c>
    </row>
    <row r="66" spans="1:17" ht="12" customHeight="1" x14ac:dyDescent="0.25">
      <c r="A66" s="11" t="str">
        <f>VLOOKUP($R$10,Division5g,2,FALSE)</f>
        <v>207 2 Fous Diogène 2</v>
      </c>
      <c r="B66" s="11" t="str">
        <f>VLOOKUP($S$10,Division5g,2,FALSE)</f>
        <v>233 DZD Halle 1</v>
      </c>
      <c r="C66" s="4">
        <v>3</v>
      </c>
      <c r="D66" s="4" t="s">
        <v>74</v>
      </c>
      <c r="E66" s="4">
        <v>1</v>
      </c>
      <c r="G66" s="11" t="str">
        <f>VLOOKUP($R$10,Division5h,2,FALSE)</f>
        <v>401 KGSRL 15</v>
      </c>
      <c r="H66" s="11" t="str">
        <f>VLOOKUP($S$10,Division5h,2,FALSE)</f>
        <v>303 KBSK Brugge 6</v>
      </c>
      <c r="I66" s="4">
        <v>2</v>
      </c>
      <c r="J66" s="4" t="s">
        <v>74</v>
      </c>
      <c r="K66" s="4">
        <v>2</v>
      </c>
      <c r="M66" s="11" t="str">
        <f>VLOOKUP($R$10,Division5i,2,FALSE)</f>
        <v>000 Bye 5I</v>
      </c>
      <c r="N66" s="11" t="str">
        <f>VLOOKUP($S$10,Division5i,2,FALSE)</f>
        <v>518 Soignies 1</v>
      </c>
      <c r="P66" s="4" t="s">
        <v>74</v>
      </c>
    </row>
    <row r="67" spans="1:17" ht="12" customHeight="1" x14ac:dyDescent="0.25">
      <c r="A67" s="11" t="str">
        <f>VLOOKUP($R$11,Division5g,2,FALSE)</f>
        <v>114 Mechelen 7</v>
      </c>
      <c r="B67" s="11" t="str">
        <f>VLOOKUP($S$11,Division5g,2,FALSE)</f>
        <v>226 Europchess 5</v>
      </c>
      <c r="C67" s="4">
        <v>2</v>
      </c>
      <c r="D67" s="4" t="s">
        <v>74</v>
      </c>
      <c r="E67" s="4">
        <v>2</v>
      </c>
      <c r="G67" s="11" t="str">
        <f>VLOOKUP($R$11,Division5h,2,FALSE)</f>
        <v>307 Bredene 2</v>
      </c>
      <c r="H67" s="11" t="str">
        <f>VLOOKUP($S$11,Division5h,2,FALSE)</f>
        <v>304 Tielt 2</v>
      </c>
      <c r="I67" s="4">
        <v>1</v>
      </c>
      <c r="J67" s="4" t="s">
        <v>74</v>
      </c>
      <c r="K67" s="4">
        <v>3</v>
      </c>
      <c r="M67" s="11" t="str">
        <f>VLOOKUP($R$11,Division5i,2,FALSE)</f>
        <v>541 Leuze-en-Hainaut 3</v>
      </c>
      <c r="N67" s="11" t="str">
        <f>VLOOKUP($S$11,Division5i,2,FALSE)</f>
        <v>551 HCC Jurbise 2</v>
      </c>
      <c r="O67" s="4">
        <v>3</v>
      </c>
      <c r="P67" s="4" t="s">
        <v>74</v>
      </c>
      <c r="Q67" s="4">
        <v>1</v>
      </c>
    </row>
    <row r="68" spans="1:17" ht="12" customHeight="1" x14ac:dyDescent="0.25">
      <c r="A68" s="11" t="str">
        <f>VLOOKUP($R$12,Division5g,2,FALSE)</f>
        <v>209 The Belgian CC 3</v>
      </c>
      <c r="B68" s="11" t="str">
        <f>VLOOKUP($S$12,Division5g,2,FALSE)</f>
        <v>961 Braine Echecs 2</v>
      </c>
      <c r="C68" s="4">
        <v>3</v>
      </c>
      <c r="D68" s="4" t="s">
        <v>74</v>
      </c>
      <c r="E68" s="4">
        <v>1</v>
      </c>
      <c r="G68" s="11" t="str">
        <f>VLOOKUP($R$12,Division5h,2,FALSE)</f>
        <v>340 Izegem 3</v>
      </c>
      <c r="H68" s="11" t="str">
        <f>VLOOKUP($S$12,Division5h,2,FALSE)</f>
        <v>301 KOSK Oostende 5</v>
      </c>
      <c r="I68" s="4">
        <v>2</v>
      </c>
      <c r="J68" s="4" t="s">
        <v>74</v>
      </c>
      <c r="K68" s="4">
        <v>2</v>
      </c>
      <c r="M68" s="11" t="str">
        <f>VLOOKUP($R$12,Division5i,2,FALSE)</f>
        <v>501 CREC Charlerloi 3</v>
      </c>
      <c r="N68" s="11" t="str">
        <f>VLOOKUP($S$12,Division5i,2,FALSE)</f>
        <v>953 Nivelles 1</v>
      </c>
      <c r="O68" s="4">
        <v>3.5</v>
      </c>
      <c r="P68" s="4" t="s">
        <v>74</v>
      </c>
      <c r="Q68" s="4">
        <v>0.5</v>
      </c>
    </row>
    <row r="69" spans="1:17" ht="12" customHeight="1" x14ac:dyDescent="0.25">
      <c r="A69" s="11" t="str">
        <f>VLOOKUP($R$13,Division5g,2,FALSE)</f>
        <v>952 Wavre 5</v>
      </c>
      <c r="B69" s="11" t="str">
        <f>VLOOKUP($S$13,Division5g,2,FALSE)</f>
        <v>201 CREB Bruxelles 3</v>
      </c>
      <c r="C69" s="4">
        <v>2.5</v>
      </c>
      <c r="D69" s="4" t="s">
        <v>74</v>
      </c>
      <c r="E69" s="4">
        <v>1.5</v>
      </c>
      <c r="G69" s="11" t="str">
        <f>VLOOKUP($R$13,Division5h,2,FALSE)</f>
        <v>475 Rapid Aalter 2</v>
      </c>
      <c r="H69" s="11" t="str">
        <f>VLOOKUP($S$13,Division5h,2,FALSE)</f>
        <v>430 Landegem 4</v>
      </c>
      <c r="I69" s="4">
        <v>0</v>
      </c>
      <c r="J69" s="4" t="s">
        <v>74</v>
      </c>
      <c r="K69" s="4">
        <v>4</v>
      </c>
      <c r="M69" s="11" t="str">
        <f>VLOOKUP($R$13,Division5i,2,FALSE)</f>
        <v>547 Ren. Binche 1</v>
      </c>
      <c r="N69" s="11" t="str">
        <f>VLOOKUP($S$13,Division5i,2,FALSE)</f>
        <v>525 CELB Anderlues 2</v>
      </c>
      <c r="O69" s="4">
        <v>3.5</v>
      </c>
      <c r="P69" s="4" t="s">
        <v>74</v>
      </c>
      <c r="Q69" s="4">
        <v>0.5</v>
      </c>
    </row>
    <row r="70" spans="1:17" ht="12" customHeight="1" x14ac:dyDescent="0.25">
      <c r="A70" s="11"/>
      <c r="B70" s="11"/>
      <c r="D70" s="4"/>
      <c r="G70" s="11"/>
      <c r="H70" s="11"/>
      <c r="J70" s="4"/>
      <c r="M70" s="11"/>
      <c r="N70" s="11"/>
      <c r="P70" s="4"/>
    </row>
    <row r="71" spans="1:17" ht="12" customHeight="1" x14ac:dyDescent="0.25">
      <c r="A71" s="10" t="s">
        <v>24</v>
      </c>
      <c r="B71" s="11"/>
      <c r="D71" s="188"/>
      <c r="G71" s="10" t="s">
        <v>25</v>
      </c>
      <c r="H71" s="11"/>
      <c r="I71" s="188"/>
      <c r="J71" s="188"/>
      <c r="K71" s="188"/>
      <c r="M71" s="10" t="s">
        <v>26</v>
      </c>
      <c r="N71" s="11"/>
      <c r="P71" s="188"/>
    </row>
    <row r="72" spans="1:17" ht="12" customHeight="1" x14ac:dyDescent="0.25">
      <c r="A72" s="11" t="str">
        <f>VLOOKUP($R$8,Division5j,2,FALSE)</f>
        <v>436 LSV-Chesspirant 9</v>
      </c>
      <c r="B72" s="11" t="str">
        <f>VLOOKUP($S$8,Division5j,2,FALSE)</f>
        <v>128 Beveren 3</v>
      </c>
      <c r="C72" s="4">
        <v>2</v>
      </c>
      <c r="D72" s="4" t="s">
        <v>74</v>
      </c>
      <c r="E72" s="4">
        <v>2</v>
      </c>
      <c r="G72" s="11" t="str">
        <f>VLOOKUP($R$8,Division5k,2,FALSE)</f>
        <v>551 HCC Jurbise 3</v>
      </c>
      <c r="H72" s="11" t="str">
        <f>VLOOKUP($S$8,Division5k,2,FALSE)</f>
        <v>514 Montigny-Fontaine 4</v>
      </c>
      <c r="I72" s="4">
        <v>4</v>
      </c>
      <c r="J72" s="4" t="s">
        <v>74</v>
      </c>
      <c r="K72" s="4">
        <v>0</v>
      </c>
      <c r="M72" s="11" t="str">
        <f>VLOOKUP($R$8,Division5l,2,FALSE)</f>
        <v>260 Kapelle o/d Bos 2</v>
      </c>
      <c r="N72" s="11" t="str">
        <f>VLOOKUP($S$8,Division5l,2,FALSE)</f>
        <v>124 Deurne 4</v>
      </c>
      <c r="O72" s="4">
        <v>3.5</v>
      </c>
      <c r="P72" s="4" t="s">
        <v>74</v>
      </c>
      <c r="Q72" s="4">
        <v>0.5</v>
      </c>
    </row>
    <row r="73" spans="1:17" ht="12" customHeight="1" x14ac:dyDescent="0.25">
      <c r="A73" s="11" t="str">
        <f>VLOOKUP($R$9,Division5j,2,FALSE)</f>
        <v>432 Wetteren 6</v>
      </c>
      <c r="B73" s="11" t="str">
        <f>VLOOKUP($S$9,Division5j,2,FALSE)</f>
        <v>436 LSV-Chesspirant 8</v>
      </c>
      <c r="C73" s="4">
        <v>2</v>
      </c>
      <c r="D73" s="4" t="s">
        <v>74</v>
      </c>
      <c r="E73" s="4">
        <v>1</v>
      </c>
      <c r="G73" s="11" t="str">
        <f>VLOOKUP($R$9,Division5k,2,FALSE)</f>
        <v>207 2 Fous Diogène 3</v>
      </c>
      <c r="H73" s="11" t="str">
        <f>VLOOKUP($S$9,Division5k,2,FALSE)</f>
        <v>549 Saint-Ghislain 2</v>
      </c>
      <c r="I73" s="4">
        <v>3</v>
      </c>
      <c r="J73" s="4" t="s">
        <v>74</v>
      </c>
      <c r="K73" s="4">
        <v>1</v>
      </c>
      <c r="M73" s="11" t="str">
        <f>VLOOKUP($R$9,Division5l,2,FALSE)</f>
        <v>230 Leuven Centraal 6</v>
      </c>
      <c r="N73" s="11" t="str">
        <f>VLOOKUP($S$9,Division5l,2,FALSE)</f>
        <v>166 TSM Mechelen 3</v>
      </c>
      <c r="O73" s="4">
        <v>1.5</v>
      </c>
      <c r="P73" s="4" t="s">
        <v>74</v>
      </c>
      <c r="Q73" s="4">
        <v>2.5</v>
      </c>
    </row>
    <row r="74" spans="1:17" ht="12" customHeight="1" x14ac:dyDescent="0.25">
      <c r="A74" s="11" t="str">
        <f>VLOOKUP($R$10,Division5j,2,FALSE)</f>
        <v>204 Excelsior 1</v>
      </c>
      <c r="B74" s="11" t="str">
        <f>VLOOKUP($S$10,Division5j,2,FALSE)</f>
        <v>401 KGSRL 16</v>
      </c>
      <c r="C74" s="4">
        <v>2.5</v>
      </c>
      <c r="D74" s="4" t="s">
        <v>74</v>
      </c>
      <c r="E74" s="4">
        <v>1.5</v>
      </c>
      <c r="G74" s="11" t="str">
        <f>VLOOKUP($R$10,Division5k,2,FALSE)</f>
        <v>228 Dworp 4</v>
      </c>
      <c r="H74" s="11" t="str">
        <f>VLOOKUP($S$10,Division5k,2,FALSE)</f>
        <v>233 DZD Halle 2</v>
      </c>
      <c r="I74" s="4">
        <v>1.5</v>
      </c>
      <c r="J74" s="4" t="s">
        <v>74</v>
      </c>
      <c r="K74" s="4">
        <v>2.5</v>
      </c>
      <c r="M74" s="11" t="str">
        <f>VLOOKUP($R$10,Division5l,2,FALSE)</f>
        <v>174 Brasschaat 7</v>
      </c>
      <c r="N74" s="11" t="str">
        <f>VLOOKUP($S$10,Division5l,2,FALSE)</f>
        <v>192 SK Lier 2</v>
      </c>
      <c r="O74" s="4">
        <v>4</v>
      </c>
      <c r="P74" s="4" t="s">
        <v>74</v>
      </c>
      <c r="Q74" s="4">
        <v>0</v>
      </c>
    </row>
    <row r="75" spans="1:17" ht="12" customHeight="1" x14ac:dyDescent="0.25">
      <c r="A75" s="11" t="str">
        <f>VLOOKUP($R$11,Division5j,2,FALSE)</f>
        <v>417 Pion-Aalst 3</v>
      </c>
      <c r="B75" s="11" t="str">
        <f>VLOOKUP($S$11,Division5j,2,FALSE)</f>
        <v>132 SK Oude-God 5</v>
      </c>
      <c r="C75" s="4">
        <v>3.5</v>
      </c>
      <c r="D75" s="4" t="s">
        <v>74</v>
      </c>
      <c r="E75" s="4">
        <v>0.5</v>
      </c>
      <c r="G75" s="11" t="str">
        <f>VLOOKUP($R$11,Division5k,2,FALSE)</f>
        <v>902 CE Sambrevillois 3</v>
      </c>
      <c r="H75" s="11" t="str">
        <f>VLOOKUP($S$11,Division5k,2,FALSE)</f>
        <v>000 Bye 5K</v>
      </c>
      <c r="J75" s="4" t="s">
        <v>74</v>
      </c>
      <c r="M75" s="11" t="str">
        <f>VLOOKUP($R$11,Division5l,2,FALSE)</f>
        <v>114 Mechelen 8</v>
      </c>
      <c r="N75" s="11" t="str">
        <f>VLOOKUP($S$11,Division5l,2,FALSE)</f>
        <v>128 Beveren 4</v>
      </c>
      <c r="O75" s="4">
        <v>1.5</v>
      </c>
      <c r="P75" s="4" t="s">
        <v>74</v>
      </c>
      <c r="Q75" s="4">
        <v>2.5</v>
      </c>
    </row>
    <row r="76" spans="1:17" ht="12" customHeight="1" x14ac:dyDescent="0.25">
      <c r="A76" s="11" t="str">
        <f>VLOOKUP($R$12,Division5j,2,FALSE)</f>
        <v>143 Boey Temse 4</v>
      </c>
      <c r="B76" s="11" t="str">
        <f>VLOOKUP($S$12,Division5j,2,FALSE)</f>
        <v>425 Dendermonde 2</v>
      </c>
      <c r="C76" s="4">
        <v>2</v>
      </c>
      <c r="D76" s="4" t="s">
        <v>74</v>
      </c>
      <c r="E76" s="4">
        <v>2</v>
      </c>
      <c r="G76" s="11" t="str">
        <f>VLOOKUP($R$12,Division5k,2,FALSE)</f>
        <v>501 CREC Charlerloi 4</v>
      </c>
      <c r="H76" s="11" t="str">
        <f>VLOOKUP($S$12,Division5k,2,FALSE)</f>
        <v>961 Braine Echecs 3</v>
      </c>
      <c r="I76" s="4">
        <v>2</v>
      </c>
      <c r="J76" s="4" t="s">
        <v>74</v>
      </c>
      <c r="K76" s="4">
        <v>2</v>
      </c>
      <c r="M76" s="11" t="str">
        <f>VLOOKUP($R$12,Division5l,2,FALSE)</f>
        <v>132 SK Oude-God 6</v>
      </c>
      <c r="N76" s="11" t="str">
        <f>VLOOKUP($S$12,Division5l,2,FALSE)</f>
        <v>135 Geel 3</v>
      </c>
      <c r="O76" s="4">
        <v>1</v>
      </c>
      <c r="P76" s="4" t="s">
        <v>74</v>
      </c>
      <c r="Q76" s="4">
        <v>3</v>
      </c>
    </row>
    <row r="77" spans="1:17" ht="12" customHeight="1" x14ac:dyDescent="0.25">
      <c r="A77" s="11" t="str">
        <f>VLOOKUP($R$13,Division5j,2,FALSE)</f>
        <v>190 Burcht 2</v>
      </c>
      <c r="B77" s="11" t="str">
        <f>VLOOKUP($S$13,Division5j,2,FALSE)</f>
        <v>261 Opwijk 3</v>
      </c>
      <c r="C77" s="4">
        <v>4</v>
      </c>
      <c r="D77" s="4" t="s">
        <v>74</v>
      </c>
      <c r="E77" s="4">
        <v>0</v>
      </c>
      <c r="G77" s="11" t="str">
        <f>VLOOKUP($R$13,Division5k,2,FALSE)</f>
        <v>952 Wavre 6</v>
      </c>
      <c r="H77" s="11" t="str">
        <f>VLOOKUP($S$13,Division5k,2,FALSE)</f>
        <v>525 CELB Anderlues 3</v>
      </c>
      <c r="I77" s="4">
        <v>0</v>
      </c>
      <c r="J77" s="4" t="s">
        <v>74</v>
      </c>
      <c r="K77" s="4">
        <v>4</v>
      </c>
      <c r="M77" s="11" t="str">
        <f>VLOOKUP($R$13,Division5l,2,FALSE)</f>
        <v>194 ChessLooks Lier 3</v>
      </c>
      <c r="N77" s="11" t="str">
        <f>VLOOKUP($S$13,Division5l,2,FALSE)</f>
        <v>130 Moretus Hoboken 3</v>
      </c>
      <c r="O77" s="4">
        <v>4</v>
      </c>
      <c r="P77" s="4" t="s">
        <v>74</v>
      </c>
      <c r="Q77" s="4">
        <v>0</v>
      </c>
    </row>
    <row r="78" spans="1:17" ht="12" customHeight="1" x14ac:dyDescent="0.25">
      <c r="E78" s="95"/>
      <c r="I78" s="95"/>
      <c r="K78" s="95"/>
      <c r="O78" s="95"/>
      <c r="Q78" s="95"/>
    </row>
    <row r="79" spans="1:17" ht="12" hidden="1" customHeight="1" x14ac:dyDescent="0.25">
      <c r="A79" s="10" t="s">
        <v>27</v>
      </c>
      <c r="B79" s="11"/>
      <c r="G79" s="10" t="s">
        <v>44</v>
      </c>
      <c r="H79" s="11"/>
    </row>
    <row r="80" spans="1:17" ht="12" hidden="1" customHeight="1" x14ac:dyDescent="0.25">
      <c r="A80" s="11">
        <f>VLOOKUP($R$8,Division5m,2,FALSE)</f>
        <v>0</v>
      </c>
      <c r="B80" s="11">
        <f>VLOOKUP($S$8,Division5m,2,FALSE)</f>
        <v>0</v>
      </c>
      <c r="G80" s="11">
        <f>VLOOKUP($R$8,Division5n,2,FALSE)</f>
        <v>0</v>
      </c>
      <c r="H80" s="11">
        <f>VLOOKUP($S$8,Division5n,2,FALSE)</f>
        <v>0</v>
      </c>
    </row>
    <row r="81" spans="1:8" ht="12" hidden="1" customHeight="1" x14ac:dyDescent="0.25">
      <c r="A81" s="11">
        <f>VLOOKUP($R$9,Division5m,2,FALSE)</f>
        <v>0</v>
      </c>
      <c r="B81" s="11">
        <f>VLOOKUP($S$9,Division5m,2,FALSE)</f>
        <v>0</v>
      </c>
      <c r="G81" s="11">
        <f>VLOOKUP($R$9,Division5n,2,FALSE)</f>
        <v>0</v>
      </c>
      <c r="H81" s="11">
        <f>VLOOKUP($S$9,Division5n,2,FALSE)</f>
        <v>0</v>
      </c>
    </row>
    <row r="82" spans="1:8" ht="12" hidden="1" customHeight="1" x14ac:dyDescent="0.25">
      <c r="A82" s="11">
        <f>VLOOKUP($R$10,Division5m,2,FALSE)</f>
        <v>0</v>
      </c>
      <c r="B82" s="11">
        <f>VLOOKUP($S$10,Division5m,2,FALSE)</f>
        <v>0</v>
      </c>
      <c r="G82" s="11">
        <f>VLOOKUP($R$10,Division5n,2,FALSE)</f>
        <v>0</v>
      </c>
      <c r="H82" s="11">
        <f>VLOOKUP($S$10,Division5n,2,FALSE)</f>
        <v>0</v>
      </c>
    </row>
    <row r="83" spans="1:8" ht="12" hidden="1" customHeight="1" x14ac:dyDescent="0.25">
      <c r="A83" s="11">
        <f>VLOOKUP($R$11,Division5m,2,FALSE)</f>
        <v>0</v>
      </c>
      <c r="B83" s="11">
        <f>VLOOKUP($S$11,Division5m,2,FALSE)</f>
        <v>0</v>
      </c>
      <c r="G83" s="11">
        <f>VLOOKUP($R$11,Division5n,2,FALSE)</f>
        <v>0</v>
      </c>
      <c r="H83" s="11">
        <f>VLOOKUP($S$11,Division5n,2,FALSE)</f>
        <v>0</v>
      </c>
    </row>
    <row r="84" spans="1:8" ht="12" hidden="1" customHeight="1" x14ac:dyDescent="0.25">
      <c r="A84" s="11">
        <f>VLOOKUP($R$12,Division5m,2,FALSE)</f>
        <v>0</v>
      </c>
      <c r="B84" s="11">
        <f>VLOOKUP($S$12,Division5m,2,FALSE)</f>
        <v>0</v>
      </c>
      <c r="G84" s="11">
        <f>VLOOKUP($R$12,Division5n,2,FALSE)</f>
        <v>0</v>
      </c>
      <c r="H84" s="11">
        <f>VLOOKUP($S$12,Division5n,2,FALSE)</f>
        <v>0</v>
      </c>
    </row>
    <row r="85" spans="1:8" ht="12" hidden="1" customHeight="1" x14ac:dyDescent="0.25">
      <c r="A85" s="11">
        <f>VLOOKUP($R$13,Division5m,2,FALSE)</f>
        <v>0</v>
      </c>
      <c r="B85" s="11">
        <f>VLOOKUP($S$13,Division5m,2,FALSE)</f>
        <v>0</v>
      </c>
      <c r="G85" s="11">
        <f>VLOOKUP($R$13,Division5n,2,FALSE)</f>
        <v>0</v>
      </c>
      <c r="H85" s="11">
        <f>VLOOKUP($S$13,Division5n,2,FALSE)</f>
        <v>0</v>
      </c>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V85"/>
  <sheetViews>
    <sheetView showGridLines="0" workbookViewId="0"/>
  </sheetViews>
  <sheetFormatPr defaultColWidth="9.21875" defaultRowHeight="12" customHeight="1" x14ac:dyDescent="0.25"/>
  <cols>
    <col min="1" max="1" width="20.21875" style="5" bestFit="1" customWidth="1"/>
    <col min="2" max="2" width="21.44140625" style="5" bestFit="1" customWidth="1"/>
    <col min="3" max="3" width="3.21875" style="98" bestFit="1" customWidth="1"/>
    <col min="4" max="4" width="1.44140625" style="95" bestFit="1" customWidth="1"/>
    <col min="5" max="5" width="3.21875" style="98" bestFit="1" customWidth="1"/>
    <col min="6" max="6" width="1.5546875" style="5" customWidth="1"/>
    <col min="7" max="7" width="20.21875" style="5" bestFit="1" customWidth="1"/>
    <col min="8" max="8" width="19.77734375" style="5" bestFit="1" customWidth="1"/>
    <col min="9" max="9" width="3.21875" style="98" bestFit="1" customWidth="1"/>
    <col min="10" max="10" width="1.44140625" style="95" bestFit="1" customWidth="1"/>
    <col min="11" max="11" width="3.21875" style="98" bestFit="1" customWidth="1"/>
    <col min="12" max="12" width="1.5546875" style="5" customWidth="1"/>
    <col min="13" max="13" width="21.44140625" style="5" bestFit="1" customWidth="1"/>
    <col min="14" max="14" width="19.77734375" style="5" bestFit="1" customWidth="1"/>
    <col min="15" max="15" width="3.21875" style="98" bestFit="1" customWidth="1"/>
    <col min="16" max="16" width="1.44140625" style="95" bestFit="1" customWidth="1"/>
    <col min="17" max="17" width="3.21875" style="98" bestFit="1" customWidth="1"/>
    <col min="18" max="18" width="2.5546875" style="11" hidden="1" customWidth="1"/>
    <col min="19" max="19" width="2.5546875" style="5" hidden="1" customWidth="1"/>
    <col min="20" max="16384" width="9.21875" style="5"/>
  </cols>
  <sheetData>
    <row r="1" spans="1:22" ht="12" customHeight="1" x14ac:dyDescent="0.25">
      <c r="A1" s="11"/>
      <c r="B1" s="11"/>
      <c r="D1" s="4"/>
      <c r="G1" s="6" t="str">
        <f>CONCATENATE("INTERCLUBS NATIONAUX ",Data!$B$1)</f>
        <v>INTERCLUBS NATIONAUX 2021-2022</v>
      </c>
      <c r="H1" s="102"/>
      <c r="J1" s="4"/>
      <c r="M1" s="11"/>
      <c r="N1" s="11"/>
      <c r="P1" s="4"/>
    </row>
    <row r="2" spans="1:22" ht="12" customHeight="1" x14ac:dyDescent="0.25">
      <c r="A2" s="11"/>
      <c r="B2" s="11"/>
      <c r="D2" s="4"/>
      <c r="G2" s="6" t="str">
        <f>CONCATENATE("NATIONALE INTERCLUBS ",Data!$B$1)</f>
        <v>NATIONALE INTERCLUBS 2021-2022</v>
      </c>
      <c r="H2" s="102"/>
      <c r="J2" s="4"/>
      <c r="M2" s="11"/>
      <c r="N2" s="11"/>
      <c r="P2" s="4"/>
    </row>
    <row r="3" spans="1:22" ht="12" customHeight="1" x14ac:dyDescent="0.25">
      <c r="A3" s="11"/>
      <c r="B3" s="11"/>
      <c r="D3" s="4"/>
      <c r="G3" s="6"/>
      <c r="H3" s="102"/>
      <c r="J3" s="4"/>
      <c r="M3" s="11"/>
      <c r="N3" s="11"/>
      <c r="P3" s="4"/>
    </row>
    <row r="4" spans="1:22" ht="12" customHeight="1" x14ac:dyDescent="0.25">
      <c r="A4" s="11"/>
      <c r="B4" s="11"/>
      <c r="D4" s="4"/>
      <c r="G4" s="6"/>
      <c r="H4" s="102"/>
      <c r="J4" s="4"/>
      <c r="M4" s="11"/>
      <c r="N4" s="11"/>
      <c r="P4" s="4"/>
    </row>
    <row r="5" spans="1:22" ht="12" customHeight="1" x14ac:dyDescent="0.25">
      <c r="A5" s="11"/>
      <c r="B5" s="11"/>
      <c r="D5" s="4"/>
      <c r="G5" s="9" t="s">
        <v>32</v>
      </c>
      <c r="H5" s="103">
        <f>VLOOKUP(G5,Data,2,FALSE)</f>
        <v>44682</v>
      </c>
      <c r="J5" s="4"/>
      <c r="M5" s="11"/>
      <c r="N5" s="11"/>
      <c r="P5" s="4"/>
    </row>
    <row r="6" spans="1:22" ht="12" customHeight="1" x14ac:dyDescent="0.25">
      <c r="A6" s="11"/>
      <c r="B6" s="11"/>
      <c r="D6" s="4"/>
      <c r="G6" s="11"/>
      <c r="H6" s="11"/>
      <c r="J6" s="4"/>
      <c r="M6" s="11"/>
      <c r="N6" s="11"/>
      <c r="P6" s="4"/>
    </row>
    <row r="7" spans="1:22" ht="12" customHeight="1" x14ac:dyDescent="0.25">
      <c r="A7" s="10" t="s">
        <v>0</v>
      </c>
      <c r="B7" s="11"/>
      <c r="D7" s="4"/>
      <c r="G7" s="10" t="s">
        <v>1</v>
      </c>
      <c r="H7" s="11"/>
      <c r="I7" s="101"/>
      <c r="J7" s="4"/>
      <c r="K7" s="101"/>
      <c r="M7" s="10" t="s">
        <v>2</v>
      </c>
      <c r="N7" s="11"/>
      <c r="P7" s="4"/>
    </row>
    <row r="8" spans="1:22" ht="12" customHeight="1" x14ac:dyDescent="0.25">
      <c r="A8" s="11" t="str">
        <f>VLOOKUP($R$8,Division1,2,FALSE)</f>
        <v>514 Montigny-Fontaine 1</v>
      </c>
      <c r="B8" s="11" t="str">
        <f>VLOOKUP($S$8,Division1,2,FALSE)</f>
        <v>401 KGSRL 1</v>
      </c>
      <c r="C8" s="98">
        <v>2.5</v>
      </c>
      <c r="D8" s="4" t="s">
        <v>74</v>
      </c>
      <c r="E8" s="98">
        <v>5.5</v>
      </c>
      <c r="G8" s="11" t="str">
        <f>VLOOKUP($R$8,Division2a,2,FALSE)</f>
        <v>124 Deurne 1</v>
      </c>
      <c r="H8" s="11" t="str">
        <f>VLOOKUP($S$8,Division2a,2,FALSE)</f>
        <v>261 Opwijk 1</v>
      </c>
      <c r="I8" s="98">
        <v>3.5</v>
      </c>
      <c r="J8" s="4" t="s">
        <v>74</v>
      </c>
      <c r="K8" s="98">
        <v>4.5</v>
      </c>
      <c r="M8" s="11" t="str">
        <f>VLOOKUP($R$8,Division2b,2,FALSE)</f>
        <v>627 SF Wirtzfeld 2 - FF</v>
      </c>
      <c r="N8" s="11" t="str">
        <f>VLOOKUP($S$8,Division2b,2,FALSE)</f>
        <v>201 CREB Bruxelles 1</v>
      </c>
      <c r="P8" s="4" t="s">
        <v>74</v>
      </c>
      <c r="R8" s="12">
        <v>12</v>
      </c>
      <c r="S8" s="11">
        <v>9</v>
      </c>
      <c r="U8" s="12"/>
      <c r="V8" s="11"/>
    </row>
    <row r="9" spans="1:22" ht="12" customHeight="1" x14ac:dyDescent="0.25">
      <c r="A9" s="11" t="str">
        <f>VLOOKUP($R$9,Division1,2,FALSE)</f>
        <v>471 Wachtebeke 1</v>
      </c>
      <c r="B9" s="11" t="str">
        <f>VLOOKUP($S$9,Division1,2,FALSE)</f>
        <v>109 Borgerhout 1</v>
      </c>
      <c r="C9" s="98">
        <v>7.5</v>
      </c>
      <c r="D9" s="4" t="s">
        <v>74</v>
      </c>
      <c r="E9" s="98">
        <v>0.5</v>
      </c>
      <c r="G9" s="11" t="str">
        <f>VLOOKUP($R$9,Division2a,2,FALSE)</f>
        <v>471 Wachtebeke 2</v>
      </c>
      <c r="H9" s="11" t="str">
        <f>VLOOKUP($S$9,Division2a,2,FALSE)</f>
        <v>209 The Belgian CC 1</v>
      </c>
      <c r="I9" s="98">
        <v>4</v>
      </c>
      <c r="J9" s="4" t="s">
        <v>74</v>
      </c>
      <c r="K9" s="98">
        <v>4</v>
      </c>
      <c r="M9" s="11" t="str">
        <f>VLOOKUP($R$9,Division2b,2,FALSE)</f>
        <v>231 DT Leuven 1</v>
      </c>
      <c r="N9" s="11" t="str">
        <f>VLOOKUP($S$9,Division2b,2,FALSE)</f>
        <v>952 Wavre 1</v>
      </c>
      <c r="O9" s="98">
        <v>6</v>
      </c>
      <c r="P9" s="4" t="s">
        <v>74</v>
      </c>
      <c r="Q9" s="98">
        <v>2</v>
      </c>
      <c r="R9" s="12">
        <v>10</v>
      </c>
      <c r="S9" s="11">
        <v>8</v>
      </c>
      <c r="U9" s="12"/>
      <c r="V9" s="11"/>
    </row>
    <row r="10" spans="1:22" ht="12" customHeight="1" x14ac:dyDescent="0.25">
      <c r="A10" s="11" t="str">
        <f>VLOOKUP($R$10,Division1,2,FALSE)</f>
        <v>604 KSK47-Eynatten 1</v>
      </c>
      <c r="B10" s="11" t="str">
        <f>VLOOKUP($S$10,Division1,2,FALSE)</f>
        <v>627 SF Wirtzfeld 1</v>
      </c>
      <c r="C10" s="98">
        <v>3.5</v>
      </c>
      <c r="D10" s="4" t="s">
        <v>74</v>
      </c>
      <c r="E10" s="98">
        <v>4.5</v>
      </c>
      <c r="G10" s="11" t="str">
        <f>VLOOKUP($R$10,Division2a,2,FALSE)</f>
        <v>462 Zottegem 1</v>
      </c>
      <c r="H10" s="11" t="str">
        <f>VLOOKUP($S$10,Division2a,2,FALSE)</f>
        <v>143 Boey Temse 1</v>
      </c>
      <c r="I10" s="98">
        <v>4.5</v>
      </c>
      <c r="J10" s="4" t="s">
        <v>74</v>
      </c>
      <c r="K10" s="98">
        <v>3.5</v>
      </c>
      <c r="M10" s="11" t="str">
        <f>VLOOKUP($R$10,Division2b,2,FALSE)</f>
        <v>226 Europchess 1</v>
      </c>
      <c r="N10" s="11" t="str">
        <f>VLOOKUP($S$10,Division2b,2,FALSE)</f>
        <v>501 CREC Charlerloi 1</v>
      </c>
      <c r="O10" s="98">
        <v>3.5</v>
      </c>
      <c r="P10" s="4" t="s">
        <v>74</v>
      </c>
      <c r="Q10" s="98">
        <v>4.5</v>
      </c>
      <c r="R10" s="12">
        <v>11</v>
      </c>
      <c r="S10" s="11">
        <v>7</v>
      </c>
      <c r="U10" s="12"/>
      <c r="V10" s="11"/>
    </row>
    <row r="11" spans="1:22" ht="12" customHeight="1" x14ac:dyDescent="0.25">
      <c r="A11" s="11" t="str">
        <f>VLOOKUP($R$11,Division1,2,FALSE)</f>
        <v>303 KBSK Brugge 1</v>
      </c>
      <c r="B11" s="11" t="str">
        <f>VLOOKUP($S$11,Division1,2,FALSE)</f>
        <v>601 CRELEL Liège 1</v>
      </c>
      <c r="C11" s="98">
        <v>3.5</v>
      </c>
      <c r="D11" s="4" t="s">
        <v>74</v>
      </c>
      <c r="E11" s="98">
        <v>4.5</v>
      </c>
      <c r="G11" s="11" t="str">
        <f>VLOOKUP($R$11,Division2a,2,FALSE)</f>
        <v>303 KBSK Brugge 2</v>
      </c>
      <c r="H11" s="11" t="str">
        <f>VLOOKUP($S$11,Division2a,2,FALSE)</f>
        <v>114 Mechelen 1</v>
      </c>
      <c r="I11" s="98">
        <v>3.5</v>
      </c>
      <c r="J11" s="4" t="s">
        <v>74</v>
      </c>
      <c r="K11" s="98">
        <v>4.5</v>
      </c>
      <c r="M11" s="11" t="str">
        <f>VLOOKUP($R$11,Division2b,2,FALSE)</f>
        <v>901 Namur Echecs 1</v>
      </c>
      <c r="N11" s="11" t="str">
        <f>VLOOKUP($S$11,Division2b,2,FALSE)</f>
        <v>601 CRELEL Liège 2</v>
      </c>
      <c r="O11" s="98">
        <v>3</v>
      </c>
      <c r="P11" s="4" t="s">
        <v>74</v>
      </c>
      <c r="Q11" s="98">
        <v>5</v>
      </c>
      <c r="R11" s="12">
        <v>1</v>
      </c>
      <c r="S11" s="11">
        <v>6</v>
      </c>
      <c r="U11" s="12"/>
      <c r="V11" s="11"/>
    </row>
    <row r="12" spans="1:22" ht="12" customHeight="1" x14ac:dyDescent="0.25">
      <c r="A12" s="11" t="str">
        <f>VLOOKUP($R$12,Division1,2,FALSE)</f>
        <v>607 KSK Rochade 1</v>
      </c>
      <c r="B12" s="11" t="str">
        <f>VLOOKUP($S$12,Division1,2,FALSE)</f>
        <v>174 Brasschaat 1</v>
      </c>
      <c r="C12" s="98">
        <v>6</v>
      </c>
      <c r="D12" s="4" t="s">
        <v>74</v>
      </c>
      <c r="E12" s="98">
        <v>2</v>
      </c>
      <c r="G12" s="11" t="str">
        <f>VLOOKUP($R$12,Division2a,2,FALSE)</f>
        <v>166 TSM Mechelen 1</v>
      </c>
      <c r="H12" s="11" t="str">
        <f>VLOOKUP($S$12,Division2a,2,FALSE)</f>
        <v>402 Jean Jaures Gent 1</v>
      </c>
      <c r="I12" s="98">
        <v>6</v>
      </c>
      <c r="J12" s="4" t="s">
        <v>74</v>
      </c>
      <c r="K12" s="98">
        <v>2</v>
      </c>
      <c r="M12" s="11" t="str">
        <f>VLOOKUP($R$12,Division2b,2,FALSE)</f>
        <v>607 KSK Rochade 2</v>
      </c>
      <c r="N12" s="11" t="str">
        <f>VLOOKUP($S$12,Division2b,2,FALSE)</f>
        <v>176 Westerlo 1</v>
      </c>
      <c r="O12" s="98">
        <v>5.5</v>
      </c>
      <c r="P12" s="4" t="s">
        <v>74</v>
      </c>
      <c r="Q12" s="98">
        <v>2.5</v>
      </c>
      <c r="R12" s="12">
        <v>2</v>
      </c>
      <c r="S12" s="11">
        <v>5</v>
      </c>
      <c r="U12" s="12"/>
      <c r="V12" s="11"/>
    </row>
    <row r="13" spans="1:22" ht="12" customHeight="1" x14ac:dyDescent="0.25">
      <c r="A13" s="11" t="str">
        <f>VLOOKUP($R$13,Division1,2,FALSE)</f>
        <v>621 TAL 1</v>
      </c>
      <c r="B13" s="11" t="str">
        <f>VLOOKUP($S$13,Division1,2,FALSE)</f>
        <v>301 KOSK Oostende 1</v>
      </c>
      <c r="C13" s="98">
        <v>3</v>
      </c>
      <c r="D13" s="4" t="s">
        <v>74</v>
      </c>
      <c r="E13" s="98">
        <v>5</v>
      </c>
      <c r="G13" s="11" t="str">
        <f>VLOOKUP($R$13,Division2a,2,FALSE)</f>
        <v>309 KRST Roeselare 1</v>
      </c>
      <c r="H13" s="11" t="str">
        <f>VLOOKUP($S$13,Division2a,2,FALSE)</f>
        <v>432 Wetteren 1</v>
      </c>
      <c r="I13" s="98">
        <v>2</v>
      </c>
      <c r="J13" s="4" t="s">
        <v>74</v>
      </c>
      <c r="K13" s="98">
        <v>6</v>
      </c>
      <c r="M13" s="11" t="str">
        <f>VLOOKUP($R$13,Division2b,2,FALSE)</f>
        <v>239 Boitsfort 1</v>
      </c>
      <c r="N13" s="11" t="str">
        <f>VLOOKUP($S$13,Division2b,2,FALSE)</f>
        <v>230 Leuven Centraal 1</v>
      </c>
      <c r="O13" s="98">
        <v>3</v>
      </c>
      <c r="P13" s="4" t="s">
        <v>74</v>
      </c>
      <c r="Q13" s="98">
        <v>5</v>
      </c>
      <c r="R13" s="12">
        <v>3</v>
      </c>
      <c r="S13" s="11">
        <v>4</v>
      </c>
      <c r="U13" s="12"/>
      <c r="V13" s="11"/>
    </row>
    <row r="14" spans="1:22" ht="12" customHeight="1" x14ac:dyDescent="0.25">
      <c r="A14" s="11"/>
      <c r="B14" s="11"/>
      <c r="D14" s="4"/>
      <c r="G14" s="11"/>
      <c r="H14" s="11"/>
      <c r="J14" s="4"/>
      <c r="M14" s="11"/>
      <c r="N14" s="11"/>
      <c r="P14" s="4"/>
    </row>
    <row r="15" spans="1:22" ht="12" customHeight="1" x14ac:dyDescent="0.25">
      <c r="A15" s="10" t="s">
        <v>3</v>
      </c>
      <c r="B15" s="11"/>
      <c r="D15" s="4"/>
      <c r="G15" s="10" t="s">
        <v>4</v>
      </c>
      <c r="H15" s="11"/>
      <c r="I15" s="101"/>
      <c r="J15" s="4"/>
      <c r="K15" s="101"/>
      <c r="M15" s="10" t="s">
        <v>5</v>
      </c>
      <c r="N15" s="11"/>
      <c r="P15" s="4"/>
    </row>
    <row r="16" spans="1:22" ht="12" customHeight="1" x14ac:dyDescent="0.25">
      <c r="A16" s="11" t="str">
        <f>VLOOKUP($R$8,Division3a,2,FALSE)</f>
        <v>303 KBSK Brugge 3</v>
      </c>
      <c r="B16" s="11" t="str">
        <f>VLOOKUP($S$8,Division3a,2,FALSE)</f>
        <v>430 Landegem 1</v>
      </c>
      <c r="C16" s="98">
        <v>5</v>
      </c>
      <c r="D16" s="4" t="s">
        <v>74</v>
      </c>
      <c r="E16" s="98">
        <v>1</v>
      </c>
      <c r="G16" s="11" t="str">
        <f>VLOOKUP($R$8,Division3b,2,FALSE)</f>
        <v>244 Brussels 2</v>
      </c>
      <c r="H16" s="11" t="str">
        <f>VLOOKUP($S$8,Division3b,2,FALSE)</f>
        <v>239 Boitsfort 2</v>
      </c>
      <c r="I16" s="98">
        <v>1</v>
      </c>
      <c r="J16" s="4" t="s">
        <v>74</v>
      </c>
      <c r="K16" s="98">
        <v>5</v>
      </c>
      <c r="M16" s="11" t="str">
        <f>VLOOKUP($R$8,Division3c,2,FALSE)</f>
        <v>901 Namur Echecs 2</v>
      </c>
      <c r="N16" s="11" t="str">
        <f>VLOOKUP($S$8,Division3c,2,FALSE)</f>
        <v>618 Echiquier Mosan 1</v>
      </c>
      <c r="O16" s="98">
        <v>1.5</v>
      </c>
      <c r="P16" s="4" t="s">
        <v>74</v>
      </c>
      <c r="Q16" s="98">
        <v>4.5</v>
      </c>
    </row>
    <row r="17" spans="1:17" ht="12" customHeight="1" x14ac:dyDescent="0.25">
      <c r="A17" s="11" t="str">
        <f>VLOOKUP($R$9,Division3a,2,FALSE)</f>
        <v>425 Dendermonde 1</v>
      </c>
      <c r="B17" s="11" t="str">
        <f>VLOOKUP($S$9,Division3a,2,FALSE)</f>
        <v>472 De Mercatel 1</v>
      </c>
      <c r="C17" s="98">
        <v>3.5</v>
      </c>
      <c r="D17" s="4" t="s">
        <v>74</v>
      </c>
      <c r="E17" s="98">
        <v>2.5</v>
      </c>
      <c r="G17" s="11" t="str">
        <f>VLOOKUP($R$9,Division3b,2,FALSE)</f>
        <v>548 Caissa Europe 1</v>
      </c>
      <c r="H17" s="11" t="str">
        <f>VLOOKUP($S$9,Division3b,2,FALSE)</f>
        <v>209 The Belgian CC 2</v>
      </c>
      <c r="I17" s="98">
        <v>3.5</v>
      </c>
      <c r="J17" s="4" t="s">
        <v>74</v>
      </c>
      <c r="K17" s="98">
        <v>2.5</v>
      </c>
      <c r="M17" s="11" t="str">
        <f>VLOOKUP($R$9,Division3c,2,FALSE)</f>
        <v>135 Geel 1</v>
      </c>
      <c r="N17" s="11" t="str">
        <f>VLOOKUP($S$9,Division3c,2,FALSE)</f>
        <v>703 Eisden/MSK-Dilsen 1</v>
      </c>
      <c r="O17" s="98">
        <v>2</v>
      </c>
      <c r="P17" s="4" t="s">
        <v>74</v>
      </c>
      <c r="Q17" s="98">
        <v>4</v>
      </c>
    </row>
    <row r="18" spans="1:17" ht="12" customHeight="1" x14ac:dyDescent="0.25">
      <c r="A18" s="11" t="str">
        <f>VLOOKUP($R$10,Division3a,2,FALSE)</f>
        <v>301 KOSK Oostende 2</v>
      </c>
      <c r="B18" s="11" t="str">
        <f>VLOOKUP($S$10,Division3a,2,FALSE)</f>
        <v>401 KGSRL 3</v>
      </c>
      <c r="C18" s="98">
        <v>3</v>
      </c>
      <c r="D18" s="4" t="s">
        <v>74</v>
      </c>
      <c r="E18" s="98">
        <v>3</v>
      </c>
      <c r="G18" s="11" t="str">
        <f>VLOOKUP($R$10,Division3b,2,FALSE)</f>
        <v>401 KGSRL 4</v>
      </c>
      <c r="H18" s="11" t="str">
        <f>VLOOKUP($S$10,Division3b,2,FALSE)</f>
        <v>501 CREC Charlerloi 2</v>
      </c>
      <c r="I18" s="98">
        <v>4</v>
      </c>
      <c r="J18" s="4" t="s">
        <v>74</v>
      </c>
      <c r="K18" s="98">
        <v>2</v>
      </c>
      <c r="M18" s="11" t="str">
        <f>VLOOKUP($R$10,Division3c,2,FALSE)</f>
        <v>226 Europchess 2</v>
      </c>
      <c r="N18" s="11" t="str">
        <f>VLOOKUP($S$10,Division3c,2,FALSE)</f>
        <v>621 TAL 2</v>
      </c>
      <c r="O18" s="98">
        <v>5.5</v>
      </c>
      <c r="P18" s="4" t="s">
        <v>74</v>
      </c>
      <c r="Q18" s="98">
        <v>0.5</v>
      </c>
    </row>
    <row r="19" spans="1:17" ht="12" customHeight="1" x14ac:dyDescent="0.25">
      <c r="A19" s="11" t="str">
        <f>VLOOKUP($R$11,Division3a,2,FALSE)</f>
        <v>302 KISK Ieper 1</v>
      </c>
      <c r="B19" s="11" t="str">
        <f>VLOOKUP($S$11,Division3a,2,FALSE)</f>
        <v>401 KGSRL 2</v>
      </c>
      <c r="C19" s="98">
        <v>2</v>
      </c>
      <c r="D19" s="4" t="s">
        <v>74</v>
      </c>
      <c r="E19" s="98">
        <v>4</v>
      </c>
      <c r="G19" s="11" t="str">
        <f>VLOOKUP($R$11,Division3b,2,FALSE)</f>
        <v>244 Brussels 1</v>
      </c>
      <c r="H19" s="11" t="str">
        <f>VLOOKUP($S$11,Division3b,2,FALSE)</f>
        <v>541 Leuze-en-Hainaut 1</v>
      </c>
      <c r="I19" s="98">
        <v>2</v>
      </c>
      <c r="J19" s="4" t="s">
        <v>74</v>
      </c>
      <c r="K19" s="98">
        <v>4</v>
      </c>
      <c r="M19" s="11" t="str">
        <f>VLOOKUP($R$11,Division3c,2,FALSE)</f>
        <v>607 KSK Rochade 3</v>
      </c>
      <c r="N19" s="11" t="str">
        <f>VLOOKUP($S$11,Division3c,2,FALSE)</f>
        <v>708 NLS Lommel 1</v>
      </c>
      <c r="O19" s="98">
        <v>4</v>
      </c>
      <c r="P19" s="4" t="s">
        <v>74</v>
      </c>
      <c r="Q19" s="98">
        <v>2</v>
      </c>
    </row>
    <row r="20" spans="1:17" ht="12" customHeight="1" x14ac:dyDescent="0.25">
      <c r="A20" s="11" t="str">
        <f>VLOOKUP($R$12,Division3a,2,FALSE)</f>
        <v>465 SK Artevelde 1</v>
      </c>
      <c r="B20" s="11" t="str">
        <f>VLOOKUP($S$12,Division3a,2,FALSE)</f>
        <v>313 KWSLE Waregem 1</v>
      </c>
      <c r="C20" s="98">
        <v>2</v>
      </c>
      <c r="D20" s="4" t="s">
        <v>74</v>
      </c>
      <c r="E20" s="98">
        <v>4</v>
      </c>
      <c r="G20" s="11" t="str">
        <f>VLOOKUP($R$12,Division3b,2,FALSE)</f>
        <v>278 Pantin 1</v>
      </c>
      <c r="H20" s="11" t="str">
        <f>VLOOKUP($S$12,Division3b,2,FALSE)</f>
        <v>228 Dworp 1</v>
      </c>
      <c r="I20" s="98">
        <v>4.5</v>
      </c>
      <c r="J20" s="4" t="s">
        <v>74</v>
      </c>
      <c r="K20" s="98">
        <v>1.5</v>
      </c>
      <c r="M20" s="11" t="str">
        <f>VLOOKUP($R$12,Division3c,2,FALSE)</f>
        <v>810 Marche en Famenne 1</v>
      </c>
      <c r="N20" s="11" t="str">
        <f>VLOOKUP($S$12,Division3c,2,FALSE)</f>
        <v>174 Brasschaat 2</v>
      </c>
      <c r="O20" s="98">
        <v>4.5</v>
      </c>
      <c r="P20" s="4" t="s">
        <v>74</v>
      </c>
      <c r="Q20" s="98">
        <v>1.5</v>
      </c>
    </row>
    <row r="21" spans="1:17" ht="12" customHeight="1" x14ac:dyDescent="0.25">
      <c r="A21" s="11" t="str">
        <f>VLOOKUP($R$13,Division3a,2,FALSE)</f>
        <v>436 LSV-Chesspirant 1</v>
      </c>
      <c r="B21" s="11" t="str">
        <f>VLOOKUP($S$13,Division3a,2,FALSE)</f>
        <v>432 Wetteren 2</v>
      </c>
      <c r="C21" s="98">
        <v>5</v>
      </c>
      <c r="D21" s="4" t="s">
        <v>74</v>
      </c>
      <c r="E21" s="98">
        <v>1</v>
      </c>
      <c r="G21" s="11" t="str">
        <f>VLOOKUP($R$13,Division3b,2,FALSE)</f>
        <v>909 Philippeville 1</v>
      </c>
      <c r="H21" s="11" t="str">
        <f>VLOOKUP($S$13,Division3b,2,FALSE)</f>
        <v>230 Leuven Centraal 2</v>
      </c>
      <c r="I21" s="98">
        <v>1</v>
      </c>
      <c r="J21" s="4" t="s">
        <v>74</v>
      </c>
      <c r="K21" s="98">
        <v>5</v>
      </c>
      <c r="M21" s="11" t="str">
        <f>VLOOKUP($R$13,Division3c,2,FALSE)</f>
        <v>727 Midden-Limburg 1</v>
      </c>
      <c r="N21" s="11" t="str">
        <f>VLOOKUP($S$13,Division3c,2,FALSE)</f>
        <v>230 Leuven Centraal 3</v>
      </c>
      <c r="O21" s="98">
        <v>6</v>
      </c>
      <c r="P21" s="4" t="s">
        <v>74</v>
      </c>
      <c r="Q21" s="98">
        <v>0</v>
      </c>
    </row>
    <row r="22" spans="1:17" ht="12" customHeight="1" x14ac:dyDescent="0.25">
      <c r="A22" s="11"/>
      <c r="B22" s="11"/>
      <c r="D22" s="4"/>
      <c r="G22" s="11"/>
      <c r="H22" s="11"/>
      <c r="J22" s="4"/>
      <c r="M22" s="11"/>
      <c r="N22" s="11"/>
      <c r="P22" s="4"/>
    </row>
    <row r="23" spans="1:17" ht="12" customHeight="1" x14ac:dyDescent="0.25">
      <c r="A23" s="10" t="s">
        <v>6</v>
      </c>
      <c r="B23" s="11"/>
      <c r="D23" s="4"/>
      <c r="G23" s="10" t="s">
        <v>7</v>
      </c>
      <c r="H23" s="11"/>
      <c r="I23" s="101"/>
      <c r="J23" s="4"/>
      <c r="K23" s="101"/>
      <c r="M23" s="10" t="s">
        <v>8</v>
      </c>
      <c r="P23" s="4"/>
    </row>
    <row r="24" spans="1:17" ht="12" customHeight="1" x14ac:dyDescent="0.25">
      <c r="A24" s="11" t="str">
        <f>VLOOKUP($R$8,Division3d,2,FALSE)</f>
        <v>132 SK Oude-God 1</v>
      </c>
      <c r="B24" s="11" t="str">
        <f>VLOOKUP($S$8,Division3d,2,FALSE)</f>
        <v>260 Kapelle o/d Bos 1</v>
      </c>
      <c r="C24" s="98">
        <v>4</v>
      </c>
      <c r="D24" s="4" t="s">
        <v>74</v>
      </c>
      <c r="E24" s="98">
        <v>2</v>
      </c>
      <c r="G24" s="11" t="str">
        <f>VLOOKUP($R$8,Division4a,2,FALSE)</f>
        <v>514 Montigny-Fontaine 2</v>
      </c>
      <c r="H24" s="11" t="str">
        <f>VLOOKUP($S$8,Division4a,2,FALSE)</f>
        <v>525 CELB Anderlues 1</v>
      </c>
      <c r="I24" s="98">
        <v>2</v>
      </c>
      <c r="J24" s="4" t="s">
        <v>74</v>
      </c>
      <c r="K24" s="98">
        <v>2</v>
      </c>
      <c r="M24" s="11" t="str">
        <f>VLOOKUP($R$8,Division4b,2,FALSE)</f>
        <v>124 Deurne 2</v>
      </c>
      <c r="N24" s="11" t="str">
        <f>VLOOKUP($S$8,Division4b,2,FALSE)</f>
        <v>201 CREB Bruxelles 2</v>
      </c>
      <c r="O24" s="98">
        <v>1</v>
      </c>
      <c r="P24" s="4" t="s">
        <v>74</v>
      </c>
      <c r="Q24" s="98">
        <v>3</v>
      </c>
    </row>
    <row r="25" spans="1:17" ht="12" customHeight="1" x14ac:dyDescent="0.25">
      <c r="A25" s="11" t="str">
        <f>VLOOKUP($R$9,Division3d,2,FALSE)</f>
        <v>401 KGSRL 6</v>
      </c>
      <c r="B25" s="11" t="str">
        <f>VLOOKUP($S$9,Division3d,2,FALSE)</f>
        <v>109 Borgerhout 2</v>
      </c>
      <c r="C25" s="98">
        <v>5</v>
      </c>
      <c r="D25" s="4" t="s">
        <v>74</v>
      </c>
      <c r="E25" s="98">
        <v>1</v>
      </c>
      <c r="G25" s="11" t="str">
        <f>VLOOKUP($R$9,Division4a,2,FALSE)</f>
        <v>961 Braine Echecs 1</v>
      </c>
      <c r="H25" s="11" t="str">
        <f>VLOOKUP($S$9,Division4a,2,FALSE)</f>
        <v>952 Wavre 2</v>
      </c>
      <c r="I25" s="98">
        <v>4</v>
      </c>
      <c r="J25" s="4" t="s">
        <v>74</v>
      </c>
      <c r="K25" s="98">
        <v>0</v>
      </c>
      <c r="M25" s="11" t="str">
        <f>VLOOKUP($R$9,Division4b,2,FALSE)</f>
        <v>130 Moretus Hoboken 1</v>
      </c>
      <c r="N25" s="11" t="str">
        <f>VLOOKUP($S$9,Division4b,2,FALSE)</f>
        <v>109 Borgerhout 3</v>
      </c>
      <c r="O25" s="98">
        <v>4</v>
      </c>
      <c r="P25" s="4" t="s">
        <v>74</v>
      </c>
      <c r="Q25" s="98">
        <v>0</v>
      </c>
    </row>
    <row r="26" spans="1:17" ht="12" customHeight="1" x14ac:dyDescent="0.25">
      <c r="A26" s="11" t="str">
        <f>VLOOKUP($R$10,Division3d,2,FALSE)</f>
        <v>128 Beveren 1</v>
      </c>
      <c r="B26" s="11" t="str">
        <f>VLOOKUP($S$10,Division3d,2,FALSE)</f>
        <v>143 Boey Temse 2</v>
      </c>
      <c r="C26" s="98">
        <v>5.5</v>
      </c>
      <c r="D26" s="4" t="s">
        <v>74</v>
      </c>
      <c r="E26" s="98">
        <v>0.5</v>
      </c>
      <c r="G26" s="11" t="str">
        <f>VLOOKUP($R$10,Division4a,2,FALSE)</f>
        <v>551 HCC Jurbise 1</v>
      </c>
      <c r="H26" s="11" t="str">
        <f>VLOOKUP($S$10,Division4a,2,FALSE)</f>
        <v>902 CE Sambrevillois 1</v>
      </c>
      <c r="I26" s="98">
        <v>2</v>
      </c>
      <c r="J26" s="4" t="s">
        <v>74</v>
      </c>
      <c r="K26" s="98">
        <v>2</v>
      </c>
      <c r="M26" s="11" t="str">
        <f>VLOOKUP($R$10,Division4b,2,FALSE)</f>
        <v>226 Europchess 3</v>
      </c>
      <c r="N26" s="11" t="str">
        <f>VLOOKUP($S$10,Division4b,2,FALSE)</f>
        <v>240 SCRR 1</v>
      </c>
      <c r="O26" s="98">
        <v>2.5</v>
      </c>
      <c r="P26" s="4" t="s">
        <v>74</v>
      </c>
      <c r="Q26" s="98">
        <v>1.5</v>
      </c>
    </row>
    <row r="27" spans="1:17" ht="12" customHeight="1" x14ac:dyDescent="0.25">
      <c r="A27" s="11" t="str">
        <f>VLOOKUP($R$11,Division3d,2,FALSE)</f>
        <v>101 KASK 1</v>
      </c>
      <c r="B27" s="11" t="str">
        <f>VLOOKUP($S$11,Division3d,2,FALSE)</f>
        <v>114 Mechelen 2</v>
      </c>
      <c r="C27" s="98">
        <v>3.5</v>
      </c>
      <c r="D27" s="4" t="s">
        <v>74</v>
      </c>
      <c r="E27" s="98">
        <v>2.5</v>
      </c>
      <c r="G27" s="11" t="str">
        <f>VLOOKUP($R$11,Division4a,2,FALSE)</f>
        <v>901 Namur Echecs 3</v>
      </c>
      <c r="H27" s="11" t="str">
        <f>VLOOKUP($S$11,Division4a,2,FALSE)</f>
        <v>601 CRELEL Liège 3</v>
      </c>
      <c r="I27" s="98">
        <v>3</v>
      </c>
      <c r="J27" s="4" t="s">
        <v>74</v>
      </c>
      <c r="K27" s="98">
        <v>1</v>
      </c>
      <c r="M27" s="11" t="str">
        <f>VLOOKUP($R$11,Division4b,2,FALSE)</f>
        <v>101 KASK 2</v>
      </c>
      <c r="N27" s="11" t="str">
        <f>VLOOKUP($S$11,Division4b,2,FALSE)</f>
        <v>114 Mechelen 3</v>
      </c>
      <c r="O27" s="98">
        <v>3</v>
      </c>
      <c r="P27" s="4" t="s">
        <v>74</v>
      </c>
      <c r="Q27" s="98">
        <v>1</v>
      </c>
    </row>
    <row r="28" spans="1:17" ht="12" customHeight="1" x14ac:dyDescent="0.25">
      <c r="A28" s="11" t="str">
        <f>VLOOKUP($R$12,Division3d,2,FALSE)</f>
        <v>166 TSM Mechelen 2</v>
      </c>
      <c r="B28" s="11" t="str">
        <f>VLOOKUP($S$12,Division3d,2,FALSE)</f>
        <v>174 Brasschaat 3</v>
      </c>
      <c r="C28" s="98">
        <v>3</v>
      </c>
      <c r="D28" s="4" t="s">
        <v>74</v>
      </c>
      <c r="E28" s="98">
        <v>3</v>
      </c>
      <c r="G28" s="11" t="str">
        <f>VLOOKUP($R$12,Division4a,2,FALSE)</f>
        <v>278 Pantin 2</v>
      </c>
      <c r="H28" s="11" t="str">
        <f>VLOOKUP($S$12,Division4a,2,FALSE)</f>
        <v>228 Dworp 2</v>
      </c>
      <c r="I28" s="98">
        <v>2.5</v>
      </c>
      <c r="J28" s="4" t="s">
        <v>74</v>
      </c>
      <c r="K28" s="98">
        <v>1.5</v>
      </c>
      <c r="M28" s="11" t="str">
        <f>VLOOKUP($R$12,Division4b,2,FALSE)</f>
        <v>278 Pantin 3</v>
      </c>
      <c r="N28" s="11" t="str">
        <f>VLOOKUP($S$12,Division4b,2,FALSE)</f>
        <v>174 Brasschaat 4</v>
      </c>
      <c r="O28" s="98">
        <v>1</v>
      </c>
      <c r="P28" s="4" t="s">
        <v>74</v>
      </c>
      <c r="Q28" s="98">
        <v>3</v>
      </c>
    </row>
    <row r="29" spans="1:17" ht="12" customHeight="1" x14ac:dyDescent="0.25">
      <c r="A29" s="11" t="str">
        <f>VLOOKUP($R$13,Division3d,2,FALSE)</f>
        <v>401 KGSRL 5</v>
      </c>
      <c r="B29" s="11" t="str">
        <f>VLOOKUP($S$13,Division3d,2,FALSE)</f>
        <v>410 St.-Niklaas 1</v>
      </c>
      <c r="C29" s="98">
        <v>3.5</v>
      </c>
      <c r="D29" s="4" t="s">
        <v>74</v>
      </c>
      <c r="E29" s="98">
        <v>2.5</v>
      </c>
      <c r="G29" s="11" t="str">
        <f>VLOOKUP($R$13,Division4a,2,FALSE)</f>
        <v>511 Echiquier Centre 1</v>
      </c>
      <c r="H29" s="11" t="str">
        <f>VLOOKUP($S$13,Division4a,2,FALSE)</f>
        <v>548 Caissa Europe 2</v>
      </c>
      <c r="I29" s="98">
        <v>1.5</v>
      </c>
      <c r="J29" s="4" t="s">
        <v>74</v>
      </c>
      <c r="K29" s="98">
        <v>2.5</v>
      </c>
      <c r="M29" s="11" t="str">
        <f>VLOOKUP($R$13,Division4b,2,FALSE)</f>
        <v>410 St.-Niklaas 2</v>
      </c>
      <c r="N29" s="11" t="str">
        <f>VLOOKUP($S$13,Division4b,2,FALSE)</f>
        <v>121 Turnhout 1</v>
      </c>
      <c r="O29" s="98">
        <v>0</v>
      </c>
      <c r="P29" s="4" t="s">
        <v>74</v>
      </c>
      <c r="Q29" s="98">
        <v>4</v>
      </c>
    </row>
    <row r="30" spans="1:17" ht="12" customHeight="1" x14ac:dyDescent="0.25">
      <c r="A30" s="11"/>
      <c r="B30" s="11"/>
      <c r="D30" s="4"/>
      <c r="G30" s="11"/>
      <c r="H30" s="11"/>
      <c r="J30" s="4"/>
      <c r="M30" s="11"/>
      <c r="N30" s="11"/>
      <c r="P30" s="4"/>
    </row>
    <row r="31" spans="1:17" ht="12" customHeight="1" x14ac:dyDescent="0.25">
      <c r="A31" s="10" t="s">
        <v>9</v>
      </c>
      <c r="B31" s="11"/>
      <c r="D31" s="4"/>
      <c r="G31" s="10" t="s">
        <v>10</v>
      </c>
      <c r="H31" s="11"/>
      <c r="I31" s="101"/>
      <c r="J31" s="4"/>
      <c r="K31" s="101"/>
      <c r="M31" s="10" t="s">
        <v>11</v>
      </c>
      <c r="N31" s="11"/>
      <c r="P31" s="4"/>
    </row>
    <row r="32" spans="1:17" ht="12" customHeight="1" x14ac:dyDescent="0.25">
      <c r="A32" s="11" t="str">
        <f>VLOOKUP($R$8,Division4c,2,FALSE)</f>
        <v>401 KGSRL 7</v>
      </c>
      <c r="B32" s="11" t="str">
        <f>VLOOKUP($S$8,Division4c,2,FALSE)</f>
        <v>261 Opwijk 2</v>
      </c>
      <c r="C32" s="98">
        <v>0</v>
      </c>
      <c r="D32" s="4" t="s">
        <v>74</v>
      </c>
      <c r="E32" s="98">
        <v>4</v>
      </c>
      <c r="G32" s="11" t="str">
        <f>VLOOKUP($R$8,Division4d,2,FALSE)</f>
        <v>302 KISK Ieper 3</v>
      </c>
      <c r="H32" s="11" t="str">
        <f>VLOOKUP($S$8,Division4d,2,FALSE)</f>
        <v>430 Landegem 2</v>
      </c>
      <c r="I32" s="98">
        <v>2</v>
      </c>
      <c r="J32" s="4" t="s">
        <v>74</v>
      </c>
      <c r="K32" s="98">
        <v>2</v>
      </c>
      <c r="M32" s="11" t="str">
        <f>VLOOKUP($R$8,Division4e,2,FALSE)</f>
        <v>124 Deurne 3</v>
      </c>
      <c r="N32" s="11" t="str">
        <f>VLOOKUP($S$8,Division4e,2,FALSE)</f>
        <v>162 Molse SC 1</v>
      </c>
      <c r="O32" s="98">
        <v>3</v>
      </c>
      <c r="P32" s="4" t="s">
        <v>74</v>
      </c>
      <c r="Q32" s="98">
        <v>1</v>
      </c>
    </row>
    <row r="33" spans="1:17" ht="12" customHeight="1" x14ac:dyDescent="0.25">
      <c r="A33" s="11" t="str">
        <f>VLOOKUP($R$9,Division4c,2,FALSE)</f>
        <v>471 Wachtebeke 3</v>
      </c>
      <c r="B33" s="11" t="str">
        <f>VLOOKUP($S$9,Division4c,2,FALSE)</f>
        <v>460 Oudenaarde 1</v>
      </c>
      <c r="C33" s="98">
        <v>4</v>
      </c>
      <c r="D33" s="4" t="s">
        <v>74</v>
      </c>
      <c r="E33" s="98">
        <v>0</v>
      </c>
      <c r="G33" s="11" t="str">
        <f>VLOOKUP($R$9,Division4d,2,FALSE)</f>
        <v>301 KOSK Oostende 3</v>
      </c>
      <c r="H33" s="11" t="str">
        <f>VLOOKUP($S$9,Division4d,2,FALSE)</f>
        <v>475 Rapid Aalter 1</v>
      </c>
      <c r="I33" s="98">
        <v>1.5</v>
      </c>
      <c r="J33" s="4" t="s">
        <v>74</v>
      </c>
      <c r="K33" s="98">
        <v>2.5</v>
      </c>
      <c r="M33" s="11" t="str">
        <f>VLOOKUP($R$9,Division4e,2,FALSE)</f>
        <v>231 DT Leuven 2</v>
      </c>
      <c r="N33" s="11" t="str">
        <f>VLOOKUP($S$9,Division4e,2,FALSE)</f>
        <v>194 ChessLooks Lier 1</v>
      </c>
      <c r="O33" s="98">
        <v>1</v>
      </c>
      <c r="P33" s="4" t="s">
        <v>74</v>
      </c>
      <c r="Q33" s="98">
        <v>3</v>
      </c>
    </row>
    <row r="34" spans="1:17" ht="12" customHeight="1" x14ac:dyDescent="0.25">
      <c r="A34" s="11" t="str">
        <f>VLOOKUP($R$10,Division4c,2,FALSE)</f>
        <v>462 Zottegem 2</v>
      </c>
      <c r="B34" s="11" t="str">
        <f>VLOOKUP($S$10,Division4c,2,FALSE)</f>
        <v>418 Geraardsbergen 1</v>
      </c>
      <c r="C34" s="98">
        <v>0.5</v>
      </c>
      <c r="D34" s="4" t="s">
        <v>74</v>
      </c>
      <c r="E34" s="98">
        <v>3.5</v>
      </c>
      <c r="G34" s="11" t="str">
        <f>VLOOKUP($R$10,Division4d,2,FALSE)</f>
        <v>304 Tielt 1</v>
      </c>
      <c r="H34" s="11" t="str">
        <f>VLOOKUP($S$10,Division4d,2,FALSE)</f>
        <v>340 Izegem 1</v>
      </c>
      <c r="I34" s="98">
        <v>2</v>
      </c>
      <c r="J34" s="4" t="s">
        <v>74</v>
      </c>
      <c r="K34" s="98">
        <v>2</v>
      </c>
      <c r="M34" s="11" t="str">
        <f>VLOOKUP($R$10,Division4e,2,FALSE)</f>
        <v>176 Westerlo 2</v>
      </c>
      <c r="N34" s="11" t="str">
        <f>VLOOKUP($S$10,Division4e,2,FALSE)</f>
        <v>121 Turnhout 3</v>
      </c>
      <c r="O34" s="98">
        <v>3</v>
      </c>
      <c r="P34" s="4" t="s">
        <v>74</v>
      </c>
      <c r="Q34" s="98">
        <v>1</v>
      </c>
    </row>
    <row r="35" spans="1:17" ht="12" customHeight="1" x14ac:dyDescent="0.25">
      <c r="A35" s="11" t="str">
        <f>VLOOKUP($R$11,Division4c,2,FALSE)</f>
        <v>244 Brussels 3</v>
      </c>
      <c r="B35" s="11" t="str">
        <f>VLOOKUP($S$11,Division4c,2,FALSE)</f>
        <v>417 Pion-Aalst 1</v>
      </c>
      <c r="C35" s="98">
        <v>1</v>
      </c>
      <c r="D35" s="4" t="s">
        <v>74</v>
      </c>
      <c r="E35" s="98">
        <v>3</v>
      </c>
      <c r="G35" s="11" t="str">
        <f>VLOOKUP($R$11,Division4d,2,FALSE)</f>
        <v>302 KISK Ieper 2</v>
      </c>
      <c r="H35" s="11" t="str">
        <f>VLOOKUP($S$11,Division4d,2,FALSE)</f>
        <v>307 Bredene 1</v>
      </c>
      <c r="I35" s="98">
        <v>1.5</v>
      </c>
      <c r="J35" s="4" t="s">
        <v>74</v>
      </c>
      <c r="K35" s="98">
        <v>2.5</v>
      </c>
      <c r="M35" s="11" t="str">
        <f>VLOOKUP($R$11,Division4e,2,FALSE)</f>
        <v>713 Leopoldsburg 1</v>
      </c>
      <c r="N35" s="11" t="str">
        <f>VLOOKUP($S$11,Division4e,2,FALSE)</f>
        <v>114 Mechelen 4</v>
      </c>
      <c r="O35" s="98">
        <v>0.5</v>
      </c>
      <c r="P35" s="4" t="s">
        <v>74</v>
      </c>
      <c r="Q35" s="98">
        <v>3.5</v>
      </c>
    </row>
    <row r="36" spans="1:17" ht="12" customHeight="1" x14ac:dyDescent="0.25">
      <c r="A36" s="11" t="str">
        <f>VLOOKUP($R$12,Division4c,2,FALSE)</f>
        <v>278 Pantin 4</v>
      </c>
      <c r="B36" s="11" t="str">
        <f>VLOOKUP($S$12,Division4c,2,FALSE)</f>
        <v>228 Dworp 3</v>
      </c>
      <c r="C36" s="98">
        <v>1</v>
      </c>
      <c r="D36" s="4" t="s">
        <v>74</v>
      </c>
      <c r="E36" s="98">
        <v>3</v>
      </c>
      <c r="G36" s="11" t="str">
        <f>VLOOKUP($R$12,Division4d,2,FALSE)</f>
        <v>521 Tournai 1</v>
      </c>
      <c r="H36" s="11" t="str">
        <f>VLOOKUP($S$12,Division4d,2,FALSE)</f>
        <v>313 KWSLE Waregem 2</v>
      </c>
      <c r="I36" s="98">
        <v>2.5</v>
      </c>
      <c r="J36" s="4" t="s">
        <v>74</v>
      </c>
      <c r="K36" s="98">
        <v>1.5</v>
      </c>
      <c r="M36" s="11" t="str">
        <f>VLOOKUP($R$12,Division4e,2,FALSE)</f>
        <v>278 Pantin 5</v>
      </c>
      <c r="N36" s="11" t="str">
        <f>VLOOKUP($S$12,Division4e,2,FALSE)</f>
        <v>174 Brasschaat 5</v>
      </c>
      <c r="O36" s="98">
        <v>2.5</v>
      </c>
      <c r="P36" s="4" t="s">
        <v>74</v>
      </c>
      <c r="Q36" s="98">
        <v>1.5</v>
      </c>
    </row>
    <row r="37" spans="1:17" ht="12" customHeight="1" x14ac:dyDescent="0.25">
      <c r="A37" s="11" t="str">
        <f>VLOOKUP($R$13,Division4c,2,FALSE)</f>
        <v>436 LSV-Chesspirant 2</v>
      </c>
      <c r="B37" s="11" t="str">
        <f>VLOOKUP($S$13,Division4c,2,FALSE)</f>
        <v>432 Wetteren 3</v>
      </c>
      <c r="C37" s="98">
        <v>2</v>
      </c>
      <c r="D37" s="4" t="s">
        <v>74</v>
      </c>
      <c r="E37" s="98">
        <v>2</v>
      </c>
      <c r="G37" s="11" t="str">
        <f>VLOOKUP($R$13,Division4d,2,FALSE)</f>
        <v>309 KRST Roeselare 2</v>
      </c>
      <c r="H37" s="11" t="str">
        <f>VLOOKUP($S$13,Division4d,2,FALSE)</f>
        <v>401 KGSRL 8</v>
      </c>
      <c r="I37" s="98">
        <v>4</v>
      </c>
      <c r="J37" s="4" t="s">
        <v>74</v>
      </c>
      <c r="K37" s="98">
        <v>0</v>
      </c>
      <c r="M37" s="11" t="str">
        <f>VLOOKUP($R$13,Division4e,2,FALSE)</f>
        <v>132 SK Oude-God 2</v>
      </c>
      <c r="N37" s="11" t="str">
        <f>VLOOKUP($S$13,Division4e,2,FALSE)</f>
        <v>121 Turnhout 2</v>
      </c>
      <c r="O37" s="98">
        <v>1</v>
      </c>
      <c r="P37" s="4" t="s">
        <v>74</v>
      </c>
      <c r="Q37" s="98">
        <v>3</v>
      </c>
    </row>
    <row r="38" spans="1:17" ht="12" customHeight="1" x14ac:dyDescent="0.25">
      <c r="A38" s="11"/>
      <c r="B38" s="11"/>
      <c r="D38" s="4"/>
      <c r="G38" s="11"/>
      <c r="H38" s="11"/>
      <c r="J38" s="4"/>
      <c r="M38" s="11"/>
      <c r="N38" s="11"/>
      <c r="P38" s="4"/>
    </row>
    <row r="39" spans="1:17" ht="12" customHeight="1" x14ac:dyDescent="0.25">
      <c r="A39" s="10" t="s">
        <v>12</v>
      </c>
      <c r="B39" s="11"/>
      <c r="D39" s="4"/>
      <c r="G39" s="10" t="s">
        <v>13</v>
      </c>
      <c r="H39" s="11"/>
      <c r="I39" s="101"/>
      <c r="J39" s="4"/>
      <c r="K39" s="101"/>
      <c r="M39" s="10" t="s">
        <v>14</v>
      </c>
      <c r="N39" s="11"/>
      <c r="P39" s="4"/>
    </row>
    <row r="40" spans="1:17" ht="12" customHeight="1" x14ac:dyDescent="0.25">
      <c r="A40" s="11" t="str">
        <f>VLOOKUP($R$8,Division4f,2,FALSE)</f>
        <v>422 MSV 1</v>
      </c>
      <c r="B40" s="11" t="str">
        <f>VLOOKUP($S$8,Division4f,2,FALSE)</f>
        <v>430 Landegem 3</v>
      </c>
      <c r="C40" s="98">
        <v>2</v>
      </c>
      <c r="D40" s="4" t="s">
        <v>74</v>
      </c>
      <c r="E40" s="98">
        <v>2</v>
      </c>
      <c r="G40" s="11" t="str">
        <f>VLOOKUP($R$8,Division4g,2,FALSE)</f>
        <v>244 Brussels 4</v>
      </c>
      <c r="H40" s="11" t="str">
        <f>VLOOKUP($S$8,Division4g,2,FALSE)</f>
        <v>239 Boitsfort 3</v>
      </c>
      <c r="I40" s="98">
        <v>1</v>
      </c>
      <c r="J40" s="4" t="s">
        <v>74</v>
      </c>
      <c r="K40" s="98">
        <v>3</v>
      </c>
      <c r="M40" s="11" t="str">
        <f>VLOOKUP($R$8,Division4h,2,FALSE)</f>
        <v>604 KSK47-Eynatten 3</v>
      </c>
      <c r="N40" s="11" t="str">
        <f>VLOOKUP($S$8,Division4h,2,FALSE)</f>
        <v>622 Herve 1</v>
      </c>
      <c r="O40" s="98">
        <v>2</v>
      </c>
      <c r="P40" s="4" t="s">
        <v>74</v>
      </c>
      <c r="Q40" s="98">
        <v>2</v>
      </c>
    </row>
    <row r="41" spans="1:17" ht="12" customHeight="1" x14ac:dyDescent="0.25">
      <c r="A41" s="11" t="str">
        <f>VLOOKUP($R$9,Division4f,2,FALSE)</f>
        <v>471 Wachtebeke 4</v>
      </c>
      <c r="B41" s="11" t="str">
        <f>VLOOKUP($S$9,Division4f,2,FALSE)</f>
        <v>472 De Mercatel 2</v>
      </c>
      <c r="C41" s="98">
        <v>0</v>
      </c>
      <c r="D41" s="4" t="s">
        <v>74</v>
      </c>
      <c r="E41" s="98">
        <v>4</v>
      </c>
      <c r="G41" s="11" t="str">
        <f>VLOOKUP($R$9,Division4g,2,FALSE)</f>
        <v>231 DT Leuven 3</v>
      </c>
      <c r="H41" s="11" t="str">
        <f>VLOOKUP($S$9,Division4g,2,FALSE)</f>
        <v>952 Wavre 3</v>
      </c>
      <c r="I41" s="98">
        <v>1.5</v>
      </c>
      <c r="J41" s="4" t="s">
        <v>74</v>
      </c>
      <c r="K41" s="98">
        <v>2.5</v>
      </c>
      <c r="M41" s="11" t="str">
        <f>VLOOKUP($R$9,Division4h,2,FALSE)</f>
        <v>627 SF Wirtzfeld 3</v>
      </c>
      <c r="N41" s="11" t="str">
        <f>VLOOKUP($S$9,Division4h,2,FALSE)</f>
        <v>621 TAL 3</v>
      </c>
      <c r="O41" s="98">
        <v>3</v>
      </c>
      <c r="P41" s="4" t="s">
        <v>74</v>
      </c>
      <c r="Q41" s="98">
        <v>1</v>
      </c>
    </row>
    <row r="42" spans="1:17" ht="12" customHeight="1" x14ac:dyDescent="0.25">
      <c r="A42" s="11" t="str">
        <f>VLOOKUP($R$10,Division4f,2,FALSE)</f>
        <v>404 Drie Torens Gent 1</v>
      </c>
      <c r="B42" s="11" t="str">
        <f>VLOOKUP($S$10,Division4f,2,FALSE)</f>
        <v>402 Jean Jaures Gent 2</v>
      </c>
      <c r="C42" s="98">
        <v>2</v>
      </c>
      <c r="D42" s="4" t="s">
        <v>74</v>
      </c>
      <c r="E42" s="98">
        <v>2</v>
      </c>
      <c r="G42" s="11" t="str">
        <f>VLOOKUP($R$10,Division4g,2,FALSE)</f>
        <v>226 Europchess 4</v>
      </c>
      <c r="H42" s="11" t="str">
        <f>VLOOKUP($S$10,Division4g,2,FALSE)</f>
        <v>601 CRELEL Liège 5</v>
      </c>
      <c r="I42" s="98">
        <v>0</v>
      </c>
      <c r="J42" s="4" t="s">
        <v>74</v>
      </c>
      <c r="K42" s="98">
        <v>4</v>
      </c>
      <c r="M42" s="11" t="str">
        <f>VLOOKUP($R$10,Division4h,2,FALSE)</f>
        <v>604 KSK47-Eynatten 2</v>
      </c>
      <c r="N42" s="11" t="str">
        <f>VLOOKUP($S$10,Division4h,2,FALSE)</f>
        <v>601 CRELEL Liège 7</v>
      </c>
      <c r="O42" s="98">
        <v>4</v>
      </c>
      <c r="P42" s="4" t="s">
        <v>74</v>
      </c>
      <c r="Q42" s="98">
        <v>0</v>
      </c>
    </row>
    <row r="43" spans="1:17" ht="12" customHeight="1" x14ac:dyDescent="0.25">
      <c r="A43" s="11" t="str">
        <f>VLOOKUP($R$11,Division4f,2,FALSE)</f>
        <v>401 KGSRL 9</v>
      </c>
      <c r="B43" s="11" t="str">
        <f>VLOOKUP($S$11,Division4f,2,FALSE)</f>
        <v>417 Pion-Aalst 2</v>
      </c>
      <c r="C43" s="98">
        <v>3.5</v>
      </c>
      <c r="D43" s="4" t="s">
        <v>74</v>
      </c>
      <c r="E43" s="98">
        <v>0.5</v>
      </c>
      <c r="G43" s="11" t="str">
        <f>VLOOKUP($R$11,Division4g,2,FALSE)</f>
        <v>901 Namur Echecs 4</v>
      </c>
      <c r="H43" s="11" t="str">
        <f>VLOOKUP($S$11,Division4g,2,FALSE)</f>
        <v>601 CRELEL Liège 4</v>
      </c>
      <c r="I43" s="98">
        <v>2.5</v>
      </c>
      <c r="J43" s="4" t="s">
        <v>74</v>
      </c>
      <c r="K43" s="98">
        <v>1.5</v>
      </c>
      <c r="M43" s="11" t="str">
        <f>VLOOKUP($R$11,Division4h,2,FALSE)</f>
        <v>607 KSK Rochade 4</v>
      </c>
      <c r="N43" s="11" t="str">
        <f>VLOOKUP($S$11,Division4h,2,FALSE)</f>
        <v>601 CRELEL Liège 6</v>
      </c>
      <c r="O43" s="98">
        <v>3</v>
      </c>
      <c r="P43" s="4" t="s">
        <v>74</v>
      </c>
      <c r="Q43" s="98">
        <v>1</v>
      </c>
    </row>
    <row r="44" spans="1:17" ht="12" customHeight="1" x14ac:dyDescent="0.25">
      <c r="A44" s="11" t="str">
        <f>VLOOKUP($R$12,Division4f,2,FALSE)</f>
        <v>465 SK Artevelde 2</v>
      </c>
      <c r="B44" s="11" t="str">
        <f>VLOOKUP($S$12,Division4f,2,FALSE)</f>
        <v>438 Deinze 1</v>
      </c>
      <c r="C44" s="98">
        <v>2</v>
      </c>
      <c r="D44" s="4" t="s">
        <v>74</v>
      </c>
      <c r="E44" s="98">
        <v>2</v>
      </c>
      <c r="G44" s="11" t="str">
        <f>VLOOKUP($R$12,Division4g,2,FALSE)</f>
        <v>278 Pantin 6</v>
      </c>
      <c r="H44" s="11" t="str">
        <f>VLOOKUP($S$12,Division4g,2,FALSE)</f>
        <v>229 Woluwe 1</v>
      </c>
      <c r="I44" s="98">
        <v>2</v>
      </c>
      <c r="J44" s="4" t="s">
        <v>74</v>
      </c>
      <c r="K44" s="98">
        <v>2</v>
      </c>
      <c r="M44" s="11" t="str">
        <f>VLOOKUP($R$12,Division4h,2,FALSE)</f>
        <v>607 KSK Rochade 5</v>
      </c>
      <c r="N44" s="11" t="str">
        <f>VLOOKUP($S$12,Division4h,2,FALSE)</f>
        <v>712 Landen 1</v>
      </c>
      <c r="O44" s="98">
        <v>2.5</v>
      </c>
      <c r="P44" s="4" t="s">
        <v>74</v>
      </c>
      <c r="Q44" s="98">
        <v>1.5</v>
      </c>
    </row>
    <row r="45" spans="1:17" ht="12" customHeight="1" x14ac:dyDescent="0.25">
      <c r="A45" s="11" t="str">
        <f>VLOOKUP($R$13,Division4f,2,FALSE)</f>
        <v>401 KGSRL 10</v>
      </c>
      <c r="B45" s="11" t="str">
        <f>VLOOKUP($S$13,Division4f,2,FALSE)</f>
        <v>432 Wetteren 4</v>
      </c>
      <c r="C45" s="98">
        <v>1.5</v>
      </c>
      <c r="D45" s="4" t="s">
        <v>74</v>
      </c>
      <c r="E45" s="98">
        <v>2.5</v>
      </c>
      <c r="G45" s="11" t="str">
        <f>VLOOKUP($R$13,Division4g,2,FALSE)</f>
        <v>511 Echiquier Centre 2</v>
      </c>
      <c r="H45" s="11" t="str">
        <f>VLOOKUP($S$13,Division4g,2,FALSE)</f>
        <v>207 2 Fous Diogène 1</v>
      </c>
      <c r="I45" s="98">
        <v>0</v>
      </c>
      <c r="J45" s="4" t="s">
        <v>74</v>
      </c>
      <c r="K45" s="98">
        <v>4</v>
      </c>
      <c r="M45" s="11" t="str">
        <f>VLOOKUP($R$13,Division4h,2,FALSE)</f>
        <v>727 Midden-Limburg 2</v>
      </c>
      <c r="N45" s="11" t="str">
        <f>VLOOKUP($S$13,Division4h,2,FALSE)</f>
        <v>714 Pelt 1</v>
      </c>
      <c r="O45" s="98">
        <v>3</v>
      </c>
      <c r="P45" s="4" t="s">
        <v>74</v>
      </c>
      <c r="Q45" s="98">
        <v>1</v>
      </c>
    </row>
    <row r="46" spans="1:17" ht="12" customHeight="1" x14ac:dyDescent="0.25">
      <c r="A46" s="11"/>
      <c r="B46" s="11"/>
      <c r="D46" s="4"/>
      <c r="G46" s="11"/>
      <c r="H46" s="11"/>
      <c r="J46" s="4"/>
      <c r="M46" s="11"/>
      <c r="N46" s="11"/>
      <c r="P46" s="4"/>
    </row>
    <row r="47" spans="1:17" ht="12" customHeight="1" x14ac:dyDescent="0.25">
      <c r="A47" s="10" t="s">
        <v>15</v>
      </c>
      <c r="B47" s="11"/>
      <c r="D47" s="4"/>
      <c r="G47" s="10" t="s">
        <v>16</v>
      </c>
      <c r="H47" s="11"/>
      <c r="I47" s="101"/>
      <c r="J47" s="4"/>
      <c r="K47" s="101"/>
      <c r="M47" s="10" t="s">
        <v>17</v>
      </c>
      <c r="N47" s="11"/>
      <c r="P47" s="4"/>
    </row>
    <row r="48" spans="1:17" ht="12" customHeight="1" x14ac:dyDescent="0.25">
      <c r="A48" s="11" t="str">
        <f>VLOOKUP($R$8,Division5a,2,FALSE)</f>
        <v>901 Namur Echecs 6</v>
      </c>
      <c r="B48" s="11" t="str">
        <f>VLOOKUP($S$8,Division5a,2,FALSE)</f>
        <v>618 Echiquier Mosan 2</v>
      </c>
      <c r="C48" s="98">
        <v>0</v>
      </c>
      <c r="D48" s="4" t="s">
        <v>74</v>
      </c>
      <c r="E48" s="98">
        <v>4</v>
      </c>
      <c r="G48" s="11" t="str">
        <f>VLOOKUP($R$8,Division5b,2,FALSE)</f>
        <v>000 Bye 5B</v>
      </c>
      <c r="H48" s="11" t="str">
        <f>VLOOKUP($S$8,Division5b,2,FALSE)</f>
        <v>132 SK Oude-God 3</v>
      </c>
      <c r="J48" s="4" t="s">
        <v>74</v>
      </c>
      <c r="M48" s="11" t="str">
        <f>VLOOKUP($R$8,Division5c,2,FALSE)</f>
        <v>422 MSV 2</v>
      </c>
      <c r="N48" s="11" t="str">
        <f>VLOOKUP($S$8,Division5c,2,FALSE)</f>
        <v>000 Bye 5C</v>
      </c>
      <c r="P48" s="4" t="s">
        <v>74</v>
      </c>
    </row>
    <row r="49" spans="1:17" ht="12" customHeight="1" x14ac:dyDescent="0.25">
      <c r="A49" s="11" t="str">
        <f>VLOOKUP($R$9,Division5a,2,FALSE)</f>
        <v>703 Eisden/MSK-Dilsen 2</v>
      </c>
      <c r="B49" s="11" t="str">
        <f>VLOOKUP($S$9,Division5a,2,FALSE)</f>
        <v>952 Wavre 4</v>
      </c>
      <c r="C49" s="98">
        <v>3.5</v>
      </c>
      <c r="D49" s="4" t="s">
        <v>74</v>
      </c>
      <c r="E49" s="98">
        <v>0.5</v>
      </c>
      <c r="G49" s="11" t="str">
        <f>VLOOKUP($R$9,Division5b,2,FALSE)</f>
        <v>130 Moretus Hoboken 2</v>
      </c>
      <c r="H49" s="11" t="str">
        <f>VLOOKUP($S$9,Division5b,2,FALSE)</f>
        <v>190 Burcht 1</v>
      </c>
      <c r="I49" s="98">
        <v>2.5</v>
      </c>
      <c r="J49" s="4" t="s">
        <v>74</v>
      </c>
      <c r="K49" s="98">
        <v>1.5</v>
      </c>
      <c r="M49" s="11" t="str">
        <f>VLOOKUP($R$9,Division5c,2,FALSE)</f>
        <v>471 Wachtebeke 5</v>
      </c>
      <c r="N49" s="11" t="str">
        <f>VLOOKUP($S$9,Division5c,2,FALSE)</f>
        <v>460 Oudenaarde 2</v>
      </c>
      <c r="O49" s="98">
        <v>0</v>
      </c>
      <c r="P49" s="4" t="s">
        <v>74</v>
      </c>
      <c r="Q49" s="98">
        <v>4</v>
      </c>
    </row>
    <row r="50" spans="1:17" ht="12" customHeight="1" x14ac:dyDescent="0.25">
      <c r="A50" s="11" t="str">
        <f>VLOOKUP($R$10,Division5a,2,FALSE)</f>
        <v>000 Bye 5A</v>
      </c>
      <c r="B50" s="11" t="str">
        <f>VLOOKUP($S$10,Division5a,2,FALSE)</f>
        <v>601 CRELEL Liège 8</v>
      </c>
      <c r="D50" s="4" t="s">
        <v>74</v>
      </c>
      <c r="G50" s="11" t="str">
        <f>VLOOKUP($R$10,Division5b,2,FALSE)</f>
        <v>128 Beveren 2</v>
      </c>
      <c r="H50" s="11" t="str">
        <f>VLOOKUP($S$10,Division5b,2,FALSE)</f>
        <v>143 Boey Temse 3</v>
      </c>
      <c r="I50" s="98">
        <v>0.5</v>
      </c>
      <c r="J50" s="4" t="s">
        <v>74</v>
      </c>
      <c r="K50" s="98">
        <v>3.5</v>
      </c>
      <c r="M50" s="11" t="str">
        <f>VLOOKUP($R$10,Division5c,2,FALSE)</f>
        <v>462 Zottegem 3</v>
      </c>
      <c r="N50" s="11" t="str">
        <f>VLOOKUP($S$10,Division5c,2,FALSE)</f>
        <v>340 Izegem 2</v>
      </c>
      <c r="O50" s="98">
        <v>2.5</v>
      </c>
      <c r="P50" s="4" t="s">
        <v>74</v>
      </c>
      <c r="Q50" s="98">
        <v>1.5</v>
      </c>
    </row>
    <row r="51" spans="1:17" ht="12" customHeight="1" x14ac:dyDescent="0.25">
      <c r="A51" s="11" t="str">
        <f>VLOOKUP($R$11,Division5a,2,FALSE)</f>
        <v>901 Namur Echecs 5</v>
      </c>
      <c r="B51" s="11" t="str">
        <f>VLOOKUP($S$11,Division5a,2,FALSE)</f>
        <v>902 CE Sambrevillois 2</v>
      </c>
      <c r="C51" s="98">
        <v>1.5</v>
      </c>
      <c r="D51" s="4" t="s">
        <v>74</v>
      </c>
      <c r="E51" s="98">
        <v>2.5</v>
      </c>
      <c r="G51" s="11" t="str">
        <f>VLOOKUP($R$11,Division5b,2,FALSE)</f>
        <v>101 KASK 3</v>
      </c>
      <c r="H51" s="11" t="str">
        <f>VLOOKUP($S$11,Division5b,2,FALSE)</f>
        <v>114 Mechelen 5</v>
      </c>
      <c r="I51" s="98">
        <v>2</v>
      </c>
      <c r="J51" s="4" t="s">
        <v>74</v>
      </c>
      <c r="K51" s="98">
        <v>2</v>
      </c>
      <c r="M51" s="11" t="str">
        <f>VLOOKUP($R$11,Division5c,2,FALSE)</f>
        <v>303 KBSK Brugge 4</v>
      </c>
      <c r="N51" s="11" t="str">
        <f>VLOOKUP($S$11,Division5c,2,FALSE)</f>
        <v>541 Leuze-en-Hainaut 2</v>
      </c>
      <c r="O51" s="98">
        <v>2.5</v>
      </c>
      <c r="P51" s="4" t="s">
        <v>74</v>
      </c>
      <c r="Q51" s="98">
        <v>1.5</v>
      </c>
    </row>
    <row r="52" spans="1:17" ht="12" customHeight="1" x14ac:dyDescent="0.25">
      <c r="A52" s="11" t="str">
        <f>VLOOKUP($R$12,Division5a,2,FALSE)</f>
        <v>278 Pantin 7</v>
      </c>
      <c r="B52" s="11" t="str">
        <f>VLOOKUP($S$12,Division5a,2,FALSE)</f>
        <v>712 Landen 2</v>
      </c>
      <c r="C52" s="98">
        <v>1.5</v>
      </c>
      <c r="D52" s="4" t="s">
        <v>74</v>
      </c>
      <c r="E52" s="98">
        <v>2.5</v>
      </c>
      <c r="G52" s="11" t="str">
        <f>VLOOKUP($R$12,Division5b,2,FALSE)</f>
        <v>436 LSV-Chesspirant 3</v>
      </c>
      <c r="H52" s="11" t="str">
        <f>VLOOKUP($S$12,Division5b,2,FALSE)</f>
        <v>174 Brasschaat 6</v>
      </c>
      <c r="I52" s="98">
        <v>2.5</v>
      </c>
      <c r="J52" s="4" t="s">
        <v>74</v>
      </c>
      <c r="K52" s="98">
        <v>1.5</v>
      </c>
      <c r="M52" s="11" t="str">
        <f>VLOOKUP($R$12,Division5c,2,FALSE)</f>
        <v>521 Tournai 2</v>
      </c>
      <c r="N52" s="11" t="str">
        <f>VLOOKUP($S$12,Division5c,2,FALSE)</f>
        <v>313 KWSLE Waregem 3</v>
      </c>
      <c r="O52" s="98">
        <v>2</v>
      </c>
      <c r="P52" s="4" t="s">
        <v>74</v>
      </c>
      <c r="Q52" s="98">
        <v>2</v>
      </c>
    </row>
    <row r="53" spans="1:17" ht="12" customHeight="1" x14ac:dyDescent="0.25">
      <c r="A53" s="11" t="str">
        <f>VLOOKUP($R$13,Division5a,2,FALSE)</f>
        <v>810 Marche en Famenne 2</v>
      </c>
      <c r="B53" s="11" t="str">
        <f>VLOOKUP($S$13,Division5a,2,FALSE)</f>
        <v>609 Anthisnes 1</v>
      </c>
      <c r="C53" s="98">
        <v>2.5</v>
      </c>
      <c r="D53" s="4" t="s">
        <v>74</v>
      </c>
      <c r="E53" s="98">
        <v>1.5</v>
      </c>
      <c r="G53" s="11" t="str">
        <f>VLOOKUP($R$13,Division5b,2,FALSE)</f>
        <v>401 KGSRL 11</v>
      </c>
      <c r="H53" s="11" t="str">
        <f>VLOOKUP($S$13,Division5b,2,FALSE)</f>
        <v>230 Leuven Centraal 4</v>
      </c>
      <c r="I53" s="98">
        <v>0.5</v>
      </c>
      <c r="J53" s="4" t="s">
        <v>74</v>
      </c>
      <c r="K53" s="98">
        <v>3.5</v>
      </c>
      <c r="M53" s="11" t="str">
        <f>VLOOKUP($R$13,Division5c,2,FALSE)</f>
        <v>436 LSV-Chesspirant 4</v>
      </c>
      <c r="N53" s="11" t="str">
        <f>VLOOKUP($S$13,Division5c,2,FALSE)</f>
        <v>401 KGSRL 12</v>
      </c>
      <c r="O53" s="98">
        <v>3</v>
      </c>
      <c r="P53" s="4" t="s">
        <v>74</v>
      </c>
      <c r="Q53" s="98">
        <v>1</v>
      </c>
    </row>
    <row r="54" spans="1:17" ht="12" customHeight="1" x14ac:dyDescent="0.25">
      <c r="A54" s="11"/>
      <c r="B54" s="11"/>
      <c r="D54" s="4"/>
      <c r="G54" s="11"/>
      <c r="H54" s="11"/>
      <c r="J54" s="4"/>
      <c r="M54" s="11"/>
      <c r="N54" s="11"/>
      <c r="P54" s="4"/>
    </row>
    <row r="55" spans="1:17" ht="12" customHeight="1" x14ac:dyDescent="0.25">
      <c r="A55" s="10" t="s">
        <v>18</v>
      </c>
      <c r="B55" s="11"/>
      <c r="D55" s="4"/>
      <c r="G55" s="10" t="s">
        <v>19</v>
      </c>
      <c r="H55" s="11"/>
      <c r="I55" s="101"/>
      <c r="J55" s="4"/>
      <c r="K55" s="101"/>
      <c r="M55" s="10" t="s">
        <v>20</v>
      </c>
      <c r="N55" s="11"/>
      <c r="P55" s="4"/>
    </row>
    <row r="56" spans="1:17" ht="12" customHeight="1" x14ac:dyDescent="0.25">
      <c r="A56" s="11" t="str">
        <f>VLOOKUP($R$8,Division5d,2,FALSE)</f>
        <v>422 MSV 3</v>
      </c>
      <c r="B56" s="11" t="str">
        <f>VLOOKUP($S$8,Division5d,2,FALSE)</f>
        <v>401 KGSRL 14</v>
      </c>
      <c r="C56" s="98">
        <v>3</v>
      </c>
      <c r="D56" s="4" t="s">
        <v>74</v>
      </c>
      <c r="E56" s="98">
        <v>1</v>
      </c>
      <c r="G56" s="11" t="str">
        <f>VLOOKUP($R$8,Division5e,2,FALSE)</f>
        <v>604 KSK47-Eynatten 5</v>
      </c>
      <c r="H56" s="11" t="str">
        <f>VLOOKUP($S$8,Division5e,2,FALSE)</f>
        <v>000 Bye 5E</v>
      </c>
      <c r="J56" s="4" t="s">
        <v>74</v>
      </c>
      <c r="M56" s="11" t="str">
        <f>VLOOKUP($R$8,Division5f,2,FALSE)</f>
        <v>714 Pelt 2</v>
      </c>
      <c r="N56" s="11" t="str">
        <f>VLOOKUP($S$8,Division5f,2,FALSE)</f>
        <v>162 Molse SC 2</v>
      </c>
      <c r="O56" s="98">
        <v>3</v>
      </c>
      <c r="P56" s="4" t="s">
        <v>74</v>
      </c>
      <c r="Q56" s="98">
        <v>1</v>
      </c>
    </row>
    <row r="57" spans="1:17" ht="12" customHeight="1" x14ac:dyDescent="0.25">
      <c r="A57" s="11" t="str">
        <f>VLOOKUP($R$9,Division5d,2,FALSE)</f>
        <v>000 Bye 5D</v>
      </c>
      <c r="B57" s="11" t="str">
        <f>VLOOKUP($S$9,Division5d,2,FALSE)</f>
        <v>472 De Mercatel 3</v>
      </c>
      <c r="D57" s="4" t="s">
        <v>74</v>
      </c>
      <c r="G57" s="11" t="str">
        <f>VLOOKUP($R$9,Division5e,2,FALSE)</f>
        <v>609 Anthisnes 2</v>
      </c>
      <c r="H57" s="11" t="str">
        <f>VLOOKUP($S$9,Division5e,2,FALSE)</f>
        <v>621 TAL 4</v>
      </c>
      <c r="I57" s="98">
        <v>1</v>
      </c>
      <c r="J57" s="4" t="s">
        <v>74</v>
      </c>
      <c r="K57" s="98">
        <v>3</v>
      </c>
      <c r="M57" s="11" t="str">
        <f>VLOOKUP($R$9,Division5f,2,FALSE)</f>
        <v>135 Geel 2</v>
      </c>
      <c r="N57" s="11" t="str">
        <f>VLOOKUP($S$9,Division5f,2,FALSE)</f>
        <v>194 ChessLooks Lier 2</v>
      </c>
      <c r="O57" s="98">
        <v>4</v>
      </c>
      <c r="P57" s="4" t="s">
        <v>74</v>
      </c>
      <c r="Q57" s="98">
        <v>0</v>
      </c>
    </row>
    <row r="58" spans="1:17" ht="12" customHeight="1" x14ac:dyDescent="0.25">
      <c r="A58" s="11" t="str">
        <f>VLOOKUP($R$10,Division5d,2,FALSE)</f>
        <v>462 Zottegem 4</v>
      </c>
      <c r="B58" s="11" t="str">
        <f>VLOOKUP($S$10,Division5d,2,FALSE)</f>
        <v>401 KGSRL 13</v>
      </c>
      <c r="C58" s="98">
        <v>2</v>
      </c>
      <c r="D58" s="4" t="s">
        <v>74</v>
      </c>
      <c r="E58" s="98">
        <v>2</v>
      </c>
      <c r="G58" s="11" t="str">
        <f>VLOOKUP($R$10,Division5e,2,FALSE)</f>
        <v>604 KSK47-Eynatten 4</v>
      </c>
      <c r="H58" s="11" t="str">
        <f>VLOOKUP($S$10,Division5e,2,FALSE)</f>
        <v>601 CRELEL Liège 10</v>
      </c>
      <c r="I58" s="98">
        <v>3</v>
      </c>
      <c r="J58" s="4" t="s">
        <v>74</v>
      </c>
      <c r="K58" s="98">
        <v>1</v>
      </c>
      <c r="M58" s="11" t="str">
        <f>VLOOKUP($R$10,Division5f,2,FALSE)</f>
        <v>176 Westerlo 3</v>
      </c>
      <c r="N58" s="11" t="str">
        <f>VLOOKUP($S$10,Division5f,2,FALSE)</f>
        <v>182 SC Noorderwijk 1</v>
      </c>
      <c r="O58" s="98">
        <v>3.5</v>
      </c>
      <c r="P58" s="4" t="s">
        <v>74</v>
      </c>
      <c r="Q58" s="98">
        <v>0.5</v>
      </c>
    </row>
    <row r="59" spans="1:17" ht="12" customHeight="1" x14ac:dyDescent="0.25">
      <c r="A59" s="11" t="str">
        <f>VLOOKUP($R$11,Division5d,2,FALSE)</f>
        <v>303 KBSK Brugge 5</v>
      </c>
      <c r="B59" s="11" t="str">
        <f>VLOOKUP($S$11,Division5d,2,FALSE)</f>
        <v>418 Geraardsbergen 2</v>
      </c>
      <c r="C59" s="98">
        <v>1</v>
      </c>
      <c r="D59" s="4" t="s">
        <v>74</v>
      </c>
      <c r="E59" s="98">
        <v>3</v>
      </c>
      <c r="G59" s="11" t="str">
        <f>VLOOKUP($R$11,Division5e,2,FALSE)</f>
        <v>607 KSK Rochade 6</v>
      </c>
      <c r="H59" s="11" t="str">
        <f>VLOOKUP($S$11,Division5e,2,FALSE)</f>
        <v>601 CRELEL Liège 9</v>
      </c>
      <c r="I59" s="98">
        <v>4</v>
      </c>
      <c r="J59" s="4" t="s">
        <v>74</v>
      </c>
      <c r="K59" s="98">
        <v>0</v>
      </c>
      <c r="M59" s="11" t="str">
        <f>VLOOKUP($R$11,Division5f,2,FALSE)</f>
        <v>192 SK Lier 1</v>
      </c>
      <c r="N59" s="11" t="str">
        <f>VLOOKUP($S$11,Division5f,2,FALSE)</f>
        <v>114 Mechelen 6</v>
      </c>
      <c r="O59" s="98">
        <v>1</v>
      </c>
      <c r="P59" s="4" t="s">
        <v>74</v>
      </c>
      <c r="Q59" s="98">
        <v>3</v>
      </c>
    </row>
    <row r="60" spans="1:17" ht="12" customHeight="1" x14ac:dyDescent="0.25">
      <c r="A60" s="11" t="str">
        <f>VLOOKUP($R$12,Division5d,2,FALSE)</f>
        <v>436 LSV-Chesspirant 5</v>
      </c>
      <c r="B60" s="11" t="str">
        <f>VLOOKUP($S$12,Division5d,2,FALSE)</f>
        <v>301 KOSK Oostende 4</v>
      </c>
      <c r="C60" s="98">
        <v>4</v>
      </c>
      <c r="D60" s="4" t="s">
        <v>74</v>
      </c>
      <c r="E60" s="98">
        <v>0</v>
      </c>
      <c r="G60" s="11" t="str">
        <f>VLOOKUP($R$12,Division5e,2,FALSE)</f>
        <v>703 Eisden/MSK-Dilsen 3</v>
      </c>
      <c r="H60" s="11" t="str">
        <f>VLOOKUP($S$12,Division5e,2,FALSE)</f>
        <v>666 Le 666 1</v>
      </c>
      <c r="I60" s="98">
        <v>1</v>
      </c>
      <c r="J60" s="4" t="s">
        <v>74</v>
      </c>
      <c r="K60" s="98">
        <v>3</v>
      </c>
      <c r="M60" s="11" t="str">
        <f>VLOOKUP($R$12,Division5f,2,FALSE)</f>
        <v>195 Chessmates 1</v>
      </c>
      <c r="N60" s="11" t="str">
        <f>VLOOKUP($S$12,Division5f,2,FALSE)</f>
        <v>132 SK Oude-God 4</v>
      </c>
      <c r="O60" s="98">
        <v>0.5</v>
      </c>
      <c r="P60" s="4" t="s">
        <v>74</v>
      </c>
      <c r="Q60" s="98">
        <v>3.5</v>
      </c>
    </row>
    <row r="61" spans="1:17" ht="12" customHeight="1" x14ac:dyDescent="0.25">
      <c r="A61" s="11" t="str">
        <f>VLOOKUP($R$13,Division5d,2,FALSE)</f>
        <v>436 LSV-Chesspirant 6</v>
      </c>
      <c r="B61" s="11" t="str">
        <f>VLOOKUP($S$13,Division5d,2,FALSE)</f>
        <v>432 Wetteren 5</v>
      </c>
      <c r="C61" s="98">
        <v>0</v>
      </c>
      <c r="D61" s="4" t="s">
        <v>74</v>
      </c>
      <c r="E61" s="98">
        <v>4</v>
      </c>
      <c r="G61" s="11" t="str">
        <f>VLOOKUP($R$13,Division5e,2,FALSE)</f>
        <v>619 Welkenraedt 1</v>
      </c>
      <c r="H61" s="11" t="str">
        <f>VLOOKUP($S$13,Division5e,2,FALSE)</f>
        <v>627 SF Wirtzfeld 4</v>
      </c>
      <c r="I61" s="98">
        <v>1.5</v>
      </c>
      <c r="J61" s="4" t="s">
        <v>74</v>
      </c>
      <c r="K61" s="98">
        <v>2.5</v>
      </c>
      <c r="M61" s="11" t="str">
        <f>VLOOKUP($R$13,Division5f,2,FALSE)</f>
        <v>727 Midden-Limburg 3</v>
      </c>
      <c r="N61" s="11" t="str">
        <f>VLOOKUP($S$13,Division5f,2,FALSE)</f>
        <v>121 Turnhout 4</v>
      </c>
      <c r="O61" s="98">
        <v>0.5</v>
      </c>
      <c r="P61" s="4" t="s">
        <v>74</v>
      </c>
      <c r="Q61" s="98">
        <v>3.5</v>
      </c>
    </row>
    <row r="62" spans="1:17" ht="12" customHeight="1" x14ac:dyDescent="0.25">
      <c r="A62" s="11"/>
      <c r="B62" s="11"/>
      <c r="D62" s="4"/>
      <c r="G62" s="11"/>
      <c r="H62" s="11"/>
      <c r="J62" s="4"/>
      <c r="M62" s="11"/>
      <c r="N62" s="11"/>
      <c r="P62" s="4"/>
    </row>
    <row r="63" spans="1:17" ht="12" customHeight="1" x14ac:dyDescent="0.25">
      <c r="A63" s="10" t="s">
        <v>21</v>
      </c>
      <c r="B63" s="11"/>
      <c r="D63" s="4"/>
      <c r="G63" s="10" t="s">
        <v>22</v>
      </c>
      <c r="H63" s="11"/>
      <c r="I63" s="101"/>
      <c r="J63" s="4"/>
      <c r="K63" s="101"/>
      <c r="M63" s="10" t="s">
        <v>23</v>
      </c>
      <c r="N63" s="11"/>
      <c r="P63" s="4"/>
    </row>
    <row r="64" spans="1:17" ht="12" customHeight="1" x14ac:dyDescent="0.25">
      <c r="A64" s="11" t="str">
        <f>VLOOKUP($R$8,Division5g,2,FALSE)</f>
        <v>244 Brussels 5</v>
      </c>
      <c r="B64" s="11" t="str">
        <f>VLOOKUP($S$8,Division5g,2,FALSE)</f>
        <v>201 CREB Bruxelles 3</v>
      </c>
      <c r="C64" s="98">
        <v>1.5</v>
      </c>
      <c r="D64" s="4" t="s">
        <v>74</v>
      </c>
      <c r="E64" s="98">
        <v>2.5</v>
      </c>
      <c r="G64" s="11" t="str">
        <f>VLOOKUP($R$8,Division5h,2,FALSE)</f>
        <v>422 MSV 4</v>
      </c>
      <c r="H64" s="11" t="str">
        <f>VLOOKUP($S$8,Division5h,2,FALSE)</f>
        <v>430 Landegem 4</v>
      </c>
      <c r="I64" s="98">
        <v>3</v>
      </c>
      <c r="J64" s="4" t="s">
        <v>74</v>
      </c>
      <c r="K64" s="98">
        <v>1</v>
      </c>
      <c r="M64" s="11" t="str">
        <f>VLOOKUP($R$8,Division5i,2,FALSE)</f>
        <v>514 Montigny-Fontaine 3</v>
      </c>
      <c r="N64" s="11" t="str">
        <f>VLOOKUP($S$8,Division5i,2,FALSE)</f>
        <v>525 CELB Anderlues 2</v>
      </c>
      <c r="O64" s="98">
        <v>3</v>
      </c>
      <c r="P64" s="4" t="s">
        <v>74</v>
      </c>
      <c r="Q64" s="98">
        <v>1</v>
      </c>
    </row>
    <row r="65" spans="1:17" ht="12" customHeight="1" x14ac:dyDescent="0.25">
      <c r="A65" s="11" t="str">
        <f>VLOOKUP($R$9,Division5g,2,FALSE)</f>
        <v>961 Braine Echecs 2</v>
      </c>
      <c r="B65" s="11" t="str">
        <f>VLOOKUP($S$9,Division5g,2,FALSE)</f>
        <v>952 Wavre 5</v>
      </c>
      <c r="C65" s="98">
        <v>3</v>
      </c>
      <c r="D65" s="4" t="s">
        <v>74</v>
      </c>
      <c r="E65" s="98">
        <v>1</v>
      </c>
      <c r="G65" s="11" t="str">
        <f>VLOOKUP($R$9,Division5h,2,FALSE)</f>
        <v>301 KOSK Oostende 5</v>
      </c>
      <c r="H65" s="11" t="str">
        <f>VLOOKUP($S$9,Division5h,2,FALSE)</f>
        <v>475 Rapid Aalter 2</v>
      </c>
      <c r="I65" s="98">
        <v>2.5</v>
      </c>
      <c r="J65" s="4" t="s">
        <v>74</v>
      </c>
      <c r="K65" s="98">
        <v>1.5</v>
      </c>
      <c r="M65" s="11" t="str">
        <f>VLOOKUP($R$9,Division5i,2,FALSE)</f>
        <v>953 Nivelles 1</v>
      </c>
      <c r="N65" s="11" t="str">
        <f>VLOOKUP($S$9,Division5i,2,FALSE)</f>
        <v>547 Ren. Binche 1</v>
      </c>
      <c r="O65" s="98">
        <v>0.5</v>
      </c>
      <c r="P65" s="4" t="s">
        <v>74</v>
      </c>
      <c r="Q65" s="98">
        <v>3.5</v>
      </c>
    </row>
    <row r="66" spans="1:17" ht="12" customHeight="1" x14ac:dyDescent="0.25">
      <c r="A66" s="11" t="str">
        <f>VLOOKUP($R$10,Division5g,2,FALSE)</f>
        <v>226 Europchess 5</v>
      </c>
      <c r="B66" s="11" t="str">
        <f>VLOOKUP($S$10,Division5g,2,FALSE)</f>
        <v>209 The Belgian CC 3</v>
      </c>
      <c r="C66" s="98">
        <v>1.5</v>
      </c>
      <c r="D66" s="4" t="s">
        <v>74</v>
      </c>
      <c r="E66" s="98">
        <v>2.5</v>
      </c>
      <c r="G66" s="11" t="str">
        <f>VLOOKUP($R$10,Division5h,2,FALSE)</f>
        <v>304 Tielt 2</v>
      </c>
      <c r="H66" s="11" t="str">
        <f>VLOOKUP($S$10,Division5h,2,FALSE)</f>
        <v>340 Izegem 3</v>
      </c>
      <c r="I66" s="98">
        <v>3</v>
      </c>
      <c r="J66" s="4" t="s">
        <v>74</v>
      </c>
      <c r="K66" s="98">
        <v>1</v>
      </c>
      <c r="M66" s="11" t="str">
        <f>VLOOKUP($R$10,Division5i,2,FALSE)</f>
        <v>551 HCC Jurbise 2</v>
      </c>
      <c r="N66" s="11" t="str">
        <f>VLOOKUP($S$10,Division5i,2,FALSE)</f>
        <v>501 CREC Charlerloi 3</v>
      </c>
      <c r="O66" s="98">
        <v>2</v>
      </c>
      <c r="P66" s="4" t="s">
        <v>74</v>
      </c>
      <c r="Q66" s="98">
        <v>2</v>
      </c>
    </row>
    <row r="67" spans="1:17" ht="12" customHeight="1" x14ac:dyDescent="0.25">
      <c r="A67" s="11" t="str">
        <f>VLOOKUP($R$11,Division5g,2,FALSE)</f>
        <v>233 DZD Halle 1</v>
      </c>
      <c r="B67" s="11" t="str">
        <f>VLOOKUP($S$11,Division5g,2,FALSE)</f>
        <v>114 Mechelen 7</v>
      </c>
      <c r="C67" s="98">
        <v>1.5</v>
      </c>
      <c r="D67" s="4" t="s">
        <v>74</v>
      </c>
      <c r="E67" s="98">
        <v>2.5</v>
      </c>
      <c r="G67" s="11" t="str">
        <f>VLOOKUP($R$11,Division5h,2,FALSE)</f>
        <v>303 KBSK Brugge 6</v>
      </c>
      <c r="H67" s="11" t="str">
        <f>VLOOKUP($S$11,Division5h,2,FALSE)</f>
        <v>307 Bredene 2</v>
      </c>
      <c r="I67" s="98">
        <v>2.5</v>
      </c>
      <c r="J67" s="4" t="s">
        <v>74</v>
      </c>
      <c r="K67" s="98">
        <v>1.5</v>
      </c>
      <c r="M67" s="11" t="str">
        <f>VLOOKUP($R$11,Division5i,2,FALSE)</f>
        <v>518 Soignies 1</v>
      </c>
      <c r="N67" s="11" t="str">
        <f>VLOOKUP($S$11,Division5i,2,FALSE)</f>
        <v>541 Leuze-en-Hainaut 3</v>
      </c>
      <c r="O67" s="98">
        <v>1.5</v>
      </c>
      <c r="P67" s="4" t="s">
        <v>74</v>
      </c>
      <c r="Q67" s="98">
        <v>2.5</v>
      </c>
    </row>
    <row r="68" spans="1:17" ht="12" customHeight="1" x14ac:dyDescent="0.25">
      <c r="A68" s="11" t="str">
        <f>VLOOKUP($R$12,Division5g,2,FALSE)</f>
        <v>278 Pantin 8</v>
      </c>
      <c r="B68" s="11" t="str">
        <f>VLOOKUP($S$12,Division5g,2,FALSE)</f>
        <v>207 2 Fous Diogène 2</v>
      </c>
      <c r="C68" s="98">
        <v>1</v>
      </c>
      <c r="D68" s="4" t="s">
        <v>74</v>
      </c>
      <c r="E68" s="98">
        <v>3</v>
      </c>
      <c r="G68" s="11" t="str">
        <f>VLOOKUP($R$12,Division5h,2,FALSE)</f>
        <v>322 KVSK Veurne 1</v>
      </c>
      <c r="H68" s="11" t="str">
        <f>VLOOKUP($S$12,Division5h,2,FALSE)</f>
        <v>401 KGSRL 15</v>
      </c>
      <c r="I68" s="98">
        <v>1.5</v>
      </c>
      <c r="J68" s="4" t="s">
        <v>74</v>
      </c>
      <c r="K68" s="98">
        <v>2.5</v>
      </c>
      <c r="M68" s="11" t="str">
        <f>VLOOKUP($R$12,Division5i,2,FALSE)</f>
        <v>549 Saint-Ghislain 1</v>
      </c>
      <c r="N68" s="11" t="str">
        <f>VLOOKUP($S$12,Division5i,2,FALSE)</f>
        <v>000 Bye 5I</v>
      </c>
      <c r="P68" s="4" t="s">
        <v>74</v>
      </c>
    </row>
    <row r="69" spans="1:17" ht="12" customHeight="1" x14ac:dyDescent="0.25">
      <c r="A69" s="11" t="str">
        <f>VLOOKUP($R$13,Division5g,2,FALSE)</f>
        <v>239 Boitsfort 4</v>
      </c>
      <c r="B69" s="11" t="str">
        <f>VLOOKUP($S$13,Division5g,2,FALSE)</f>
        <v>230 Leuven Centraal 5</v>
      </c>
      <c r="C69" s="98">
        <v>2.5</v>
      </c>
      <c r="D69" s="4" t="s">
        <v>74</v>
      </c>
      <c r="E69" s="98">
        <v>1.5</v>
      </c>
      <c r="G69" s="11" t="str">
        <f>VLOOKUP($R$13,Division5h,2,FALSE)</f>
        <v>436 LSV-Chesspirant 7</v>
      </c>
      <c r="H69" s="11" t="str">
        <f>VLOOKUP($S$13,Division5h,2,FALSE)</f>
        <v>351 Knokke 1</v>
      </c>
      <c r="I69" s="98">
        <v>4</v>
      </c>
      <c r="J69" s="4" t="s">
        <v>74</v>
      </c>
      <c r="K69" s="98">
        <v>0</v>
      </c>
      <c r="M69" s="11" t="str">
        <f>VLOOKUP($R$13,Division5i,2,FALSE)</f>
        <v>909 Philippeville 2</v>
      </c>
      <c r="N69" s="11" t="str">
        <f>VLOOKUP($S$13,Division5i,2,FALSE)</f>
        <v>548 Caissa Europe 3</v>
      </c>
      <c r="O69" s="98">
        <v>3.5</v>
      </c>
      <c r="P69" s="4" t="s">
        <v>74</v>
      </c>
      <c r="Q69" s="98">
        <v>0.5</v>
      </c>
    </row>
    <row r="70" spans="1:17" ht="12" customHeight="1" x14ac:dyDescent="0.25">
      <c r="A70" s="11"/>
      <c r="B70" s="11"/>
      <c r="D70" s="4"/>
      <c r="G70" s="11"/>
      <c r="H70" s="11"/>
      <c r="J70" s="4"/>
      <c r="M70" s="11"/>
      <c r="N70" s="11"/>
      <c r="P70" s="4"/>
    </row>
    <row r="71" spans="1:17" ht="12" customHeight="1" x14ac:dyDescent="0.25">
      <c r="A71" s="10" t="s">
        <v>24</v>
      </c>
      <c r="B71" s="11"/>
      <c r="D71" s="4"/>
      <c r="G71" s="10" t="s">
        <v>25</v>
      </c>
      <c r="H71" s="11"/>
      <c r="I71" s="101"/>
      <c r="J71" s="4"/>
      <c r="K71" s="101"/>
      <c r="M71" s="10" t="s">
        <v>26</v>
      </c>
      <c r="N71" s="11"/>
      <c r="P71" s="4"/>
    </row>
    <row r="72" spans="1:17" ht="12" customHeight="1" x14ac:dyDescent="0.25">
      <c r="A72" s="11" t="str">
        <f>VLOOKUP($R$8,Division5j,2,FALSE)</f>
        <v>128 Beveren 3</v>
      </c>
      <c r="B72" s="11" t="str">
        <f>VLOOKUP($S$8,Division5j,2,FALSE)</f>
        <v>261 Opwijk 3</v>
      </c>
      <c r="C72" s="98">
        <v>3</v>
      </c>
      <c r="D72" s="4" t="s">
        <v>74</v>
      </c>
      <c r="E72" s="98">
        <v>1</v>
      </c>
      <c r="G72" s="11" t="str">
        <f>VLOOKUP($R$8,Division5k,2,FALSE)</f>
        <v>514 Montigny-Fontaine 4</v>
      </c>
      <c r="H72" s="11" t="str">
        <f>VLOOKUP($S$8,Division5k,2,FALSE)</f>
        <v>525 CELB Anderlues 3</v>
      </c>
      <c r="I72" s="98">
        <v>0.5</v>
      </c>
      <c r="J72" s="4" t="s">
        <v>74</v>
      </c>
      <c r="K72" s="98">
        <v>3.5</v>
      </c>
      <c r="M72" s="11" t="str">
        <f>VLOOKUP($R$8,Division5l,2,FALSE)</f>
        <v>124 Deurne 4</v>
      </c>
      <c r="N72" s="11" t="str">
        <f>VLOOKUP($S$8,Division5l,2,FALSE)</f>
        <v>130 Moretus Hoboken 3</v>
      </c>
      <c r="O72" s="98">
        <v>2.5</v>
      </c>
      <c r="P72" s="4" t="s">
        <v>74</v>
      </c>
      <c r="Q72" s="98">
        <v>1.5</v>
      </c>
    </row>
    <row r="73" spans="1:17" ht="12" customHeight="1" x14ac:dyDescent="0.25">
      <c r="A73" s="11" t="str">
        <f>VLOOKUP($R$9,Division5j,2,FALSE)</f>
        <v>425 Dendermonde 2</v>
      </c>
      <c r="B73" s="11" t="str">
        <f>VLOOKUP($S$9,Division5j,2,FALSE)</f>
        <v>190 Burcht 2</v>
      </c>
      <c r="C73" s="98">
        <v>1.5</v>
      </c>
      <c r="D73" s="4" t="s">
        <v>74</v>
      </c>
      <c r="E73" s="98">
        <v>2.5</v>
      </c>
      <c r="G73" s="11" t="str">
        <f>VLOOKUP($R$9,Division5k,2,FALSE)</f>
        <v>961 Braine Echecs 3</v>
      </c>
      <c r="H73" s="11" t="str">
        <f>VLOOKUP($S$9,Division5k,2,FALSE)</f>
        <v>952 Wavre 6</v>
      </c>
      <c r="I73" s="98">
        <v>2</v>
      </c>
      <c r="J73" s="4" t="s">
        <v>74</v>
      </c>
      <c r="K73" s="98">
        <v>2</v>
      </c>
      <c r="M73" s="11" t="str">
        <f>VLOOKUP($R$9,Division5l,2,FALSE)</f>
        <v>135 Geel 3</v>
      </c>
      <c r="N73" s="11" t="str">
        <f>VLOOKUP($S$9,Division5l,2,FALSE)</f>
        <v>194 ChessLooks Lier 3</v>
      </c>
      <c r="O73" s="98">
        <v>1</v>
      </c>
      <c r="P73" s="4" t="s">
        <v>74</v>
      </c>
      <c r="Q73" s="98">
        <v>3</v>
      </c>
    </row>
    <row r="74" spans="1:17" ht="12" customHeight="1" x14ac:dyDescent="0.25">
      <c r="A74" s="11" t="str">
        <f>VLOOKUP($R$10,Division5j,2,FALSE)</f>
        <v>132 SK Oude-God 5</v>
      </c>
      <c r="B74" s="11" t="str">
        <f>VLOOKUP($S$10,Division5j,2,FALSE)</f>
        <v>143 Boey Temse 4</v>
      </c>
      <c r="C74" s="98">
        <v>4</v>
      </c>
      <c r="D74" s="4" t="s">
        <v>74</v>
      </c>
      <c r="E74" s="98">
        <v>0</v>
      </c>
      <c r="G74" s="11" t="str">
        <f>VLOOKUP($R$10,Division5k,2,FALSE)</f>
        <v>000 Bye 5K</v>
      </c>
      <c r="H74" s="11" t="str">
        <f>VLOOKUP($S$10,Division5k,2,FALSE)</f>
        <v>501 CREC Charlerloi 4</v>
      </c>
      <c r="J74" s="4" t="s">
        <v>74</v>
      </c>
      <c r="M74" s="11" t="str">
        <f>VLOOKUP($R$10,Division5l,2,FALSE)</f>
        <v>128 Beveren 4</v>
      </c>
      <c r="N74" s="11" t="str">
        <f>VLOOKUP($S$10,Division5l,2,FALSE)</f>
        <v>132 SK Oude-God 6</v>
      </c>
      <c r="O74" s="98">
        <v>3</v>
      </c>
      <c r="P74" s="4" t="s">
        <v>74</v>
      </c>
      <c r="Q74" s="98">
        <v>1</v>
      </c>
    </row>
    <row r="75" spans="1:17" ht="12" customHeight="1" x14ac:dyDescent="0.25">
      <c r="A75" s="11" t="str">
        <f>VLOOKUP($R$11,Division5j,2,FALSE)</f>
        <v>401 KGSRL 16</v>
      </c>
      <c r="B75" s="11" t="str">
        <f>VLOOKUP($S$11,Division5j,2,FALSE)</f>
        <v>417 Pion-Aalst 3</v>
      </c>
      <c r="C75" s="98">
        <v>1.5</v>
      </c>
      <c r="D75" s="4" t="s">
        <v>74</v>
      </c>
      <c r="E75" s="98">
        <v>2.5</v>
      </c>
      <c r="G75" s="11" t="str">
        <f>VLOOKUP($R$11,Division5k,2,FALSE)</f>
        <v>233 DZD Halle 2</v>
      </c>
      <c r="H75" s="11" t="str">
        <f>VLOOKUP($S$11,Division5k,2,FALSE)</f>
        <v>902 CE Sambrevillois 3</v>
      </c>
      <c r="I75" s="98">
        <v>3</v>
      </c>
      <c r="J75" s="4" t="s">
        <v>74</v>
      </c>
      <c r="K75" s="98">
        <v>1</v>
      </c>
      <c r="M75" s="11" t="str">
        <f>VLOOKUP($R$11,Division5l,2,FALSE)</f>
        <v>192 SK Lier 2</v>
      </c>
      <c r="N75" s="11" t="str">
        <f>VLOOKUP($S$11,Division5l,2,FALSE)</f>
        <v>114 Mechelen 8</v>
      </c>
      <c r="O75" s="98">
        <v>0</v>
      </c>
      <c r="P75" s="4" t="s">
        <v>74</v>
      </c>
      <c r="Q75" s="98">
        <v>4</v>
      </c>
    </row>
    <row r="76" spans="1:17" ht="12" customHeight="1" x14ac:dyDescent="0.25">
      <c r="A76" s="11" t="str">
        <f>VLOOKUP($R$12,Division5j,2,FALSE)</f>
        <v>436 LSV-Chesspirant 8</v>
      </c>
      <c r="B76" s="11" t="str">
        <f>VLOOKUP($S$12,Division5j,2,FALSE)</f>
        <v>204 Excelsior 1</v>
      </c>
      <c r="C76" s="98">
        <v>2</v>
      </c>
      <c r="D76" s="4" t="s">
        <v>74</v>
      </c>
      <c r="E76" s="98">
        <v>2</v>
      </c>
      <c r="G76" s="11" t="str">
        <f>VLOOKUP($R$12,Division5k,2,FALSE)</f>
        <v>549 Saint-Ghislain 2</v>
      </c>
      <c r="H76" s="11" t="str">
        <f>VLOOKUP($S$12,Division5k,2,FALSE)</f>
        <v>228 Dworp 4</v>
      </c>
      <c r="I76" s="98">
        <v>2</v>
      </c>
      <c r="J76" s="4" t="s">
        <v>74</v>
      </c>
      <c r="K76" s="98">
        <v>2</v>
      </c>
      <c r="M76" s="11" t="str">
        <f>VLOOKUP($R$12,Division5l,2,FALSE)</f>
        <v>166 TSM Mechelen 3</v>
      </c>
      <c r="N76" s="11" t="str">
        <f>VLOOKUP($S$12,Division5l,2,FALSE)</f>
        <v>174 Brasschaat 7</v>
      </c>
      <c r="O76" s="98">
        <v>3</v>
      </c>
      <c r="P76" s="4" t="s">
        <v>74</v>
      </c>
      <c r="Q76" s="98">
        <v>1</v>
      </c>
    </row>
    <row r="77" spans="1:17" ht="12" customHeight="1" x14ac:dyDescent="0.25">
      <c r="A77" s="11" t="str">
        <f>VLOOKUP($R$13,Division5j,2,FALSE)</f>
        <v>436 LSV-Chesspirant 9</v>
      </c>
      <c r="B77" s="11" t="str">
        <f>VLOOKUP($S$13,Division5j,2,FALSE)</f>
        <v>432 Wetteren 6</v>
      </c>
      <c r="C77" s="98">
        <v>2.5</v>
      </c>
      <c r="D77" s="4" t="s">
        <v>74</v>
      </c>
      <c r="E77" s="98">
        <v>1.5</v>
      </c>
      <c r="G77" s="11" t="str">
        <f>VLOOKUP($R$13,Division5k,2,FALSE)</f>
        <v>551 HCC Jurbise 3</v>
      </c>
      <c r="H77" s="11" t="str">
        <f>VLOOKUP($S$13,Division5k,2,FALSE)</f>
        <v>207 2 Fous Diogène 3</v>
      </c>
      <c r="I77" s="98">
        <v>1</v>
      </c>
      <c r="J77" s="4" t="s">
        <v>74</v>
      </c>
      <c r="K77" s="98">
        <v>3</v>
      </c>
      <c r="M77" s="11" t="str">
        <f>VLOOKUP($R$13,Division5l,2,FALSE)</f>
        <v>260 Kapelle o/d Bos 2</v>
      </c>
      <c r="N77" s="11" t="str">
        <f>VLOOKUP($S$13,Division5l,2,FALSE)</f>
        <v>230 Leuven Centraal 6</v>
      </c>
      <c r="O77" s="98">
        <v>2.5</v>
      </c>
      <c r="P77" s="4" t="s">
        <v>74</v>
      </c>
      <c r="Q77" s="98">
        <v>1.5</v>
      </c>
    </row>
    <row r="78" spans="1:17" ht="12" customHeight="1" x14ac:dyDescent="0.25">
      <c r="D78" s="4"/>
      <c r="J78" s="4"/>
      <c r="P78" s="4"/>
    </row>
    <row r="79" spans="1:17" ht="12" hidden="1" customHeight="1" x14ac:dyDescent="0.25">
      <c r="A79" s="10" t="s">
        <v>27</v>
      </c>
      <c r="B79" s="11"/>
      <c r="D79" s="4"/>
      <c r="G79" s="10" t="s">
        <v>44</v>
      </c>
      <c r="H79" s="11"/>
      <c r="I79" s="101"/>
      <c r="J79" s="4"/>
      <c r="K79" s="101"/>
      <c r="P79" s="4"/>
    </row>
    <row r="80" spans="1:17" ht="12" hidden="1" customHeight="1" x14ac:dyDescent="0.25">
      <c r="A80" s="11">
        <f>VLOOKUP($R$8,Division5m,2,FALSE)</f>
        <v>0</v>
      </c>
      <c r="B80" s="11">
        <f>VLOOKUP($S$8,Division5m,2,FALSE)</f>
        <v>0</v>
      </c>
      <c r="D80" s="4"/>
      <c r="G80" s="11">
        <f>VLOOKUP($R$8,Division5n,2,FALSE)</f>
        <v>0</v>
      </c>
      <c r="H80" s="11">
        <f>VLOOKUP($S$8,Division5n,2,FALSE)</f>
        <v>0</v>
      </c>
      <c r="J80" s="4"/>
      <c r="P80" s="4"/>
    </row>
    <row r="81" spans="1:16" ht="12" hidden="1" customHeight="1" x14ac:dyDescent="0.25">
      <c r="A81" s="11">
        <f>VLOOKUP($R$9,Division5m,2,FALSE)</f>
        <v>0</v>
      </c>
      <c r="B81" s="11">
        <f>VLOOKUP($S$9,Division5m,2,FALSE)</f>
        <v>0</v>
      </c>
      <c r="D81" s="4"/>
      <c r="G81" s="11">
        <f>VLOOKUP($R$9,Division5n,2,FALSE)</f>
        <v>0</v>
      </c>
      <c r="H81" s="11">
        <f>VLOOKUP($S$9,Division5n,2,FALSE)</f>
        <v>0</v>
      </c>
      <c r="J81" s="4"/>
      <c r="P81" s="4"/>
    </row>
    <row r="82" spans="1:16" ht="12" hidden="1" customHeight="1" x14ac:dyDescent="0.25">
      <c r="A82" s="11">
        <f>VLOOKUP($R$10,Division5m,2,FALSE)</f>
        <v>0</v>
      </c>
      <c r="B82" s="11">
        <f>VLOOKUP($S$10,Division5m,2,FALSE)</f>
        <v>0</v>
      </c>
      <c r="D82" s="4"/>
      <c r="G82" s="11">
        <f>VLOOKUP($R$10,Division5n,2,FALSE)</f>
        <v>0</v>
      </c>
      <c r="H82" s="11">
        <f>VLOOKUP($S$10,Division5n,2,FALSE)</f>
        <v>0</v>
      </c>
      <c r="J82" s="4"/>
      <c r="P82" s="4"/>
    </row>
    <row r="83" spans="1:16" ht="12" hidden="1" customHeight="1" x14ac:dyDescent="0.25">
      <c r="A83" s="11">
        <f>VLOOKUP($R$11,Division5m,2,FALSE)</f>
        <v>0</v>
      </c>
      <c r="B83" s="11">
        <f>VLOOKUP($S$11,Division5m,2,FALSE)</f>
        <v>0</v>
      </c>
      <c r="D83" s="4"/>
      <c r="G83" s="11">
        <f>VLOOKUP($R$11,Division5n,2,FALSE)</f>
        <v>0</v>
      </c>
      <c r="H83" s="11">
        <f>VLOOKUP($S$11,Division5n,2,FALSE)</f>
        <v>0</v>
      </c>
      <c r="J83" s="4"/>
      <c r="P83" s="4"/>
    </row>
    <row r="84" spans="1:16" ht="12" hidden="1" customHeight="1" x14ac:dyDescent="0.25">
      <c r="A84" s="11">
        <f>VLOOKUP($R$12,Division5m,2,FALSE)</f>
        <v>0</v>
      </c>
      <c r="B84" s="11">
        <f>VLOOKUP($S$12,Division5m,2,FALSE)</f>
        <v>0</v>
      </c>
      <c r="D84" s="4"/>
      <c r="G84" s="11">
        <f>VLOOKUP($R$12,Division5n,2,FALSE)</f>
        <v>0</v>
      </c>
      <c r="H84" s="11">
        <f>VLOOKUP($S$12,Division5n,2,FALSE)</f>
        <v>0</v>
      </c>
      <c r="J84" s="4"/>
      <c r="P84" s="4"/>
    </row>
    <row r="85" spans="1:16" ht="12" hidden="1" customHeight="1" x14ac:dyDescent="0.25">
      <c r="A85" s="11">
        <f>VLOOKUP($R$13,Division5m,2,FALSE)</f>
        <v>0</v>
      </c>
      <c r="B85" s="11">
        <f>VLOOKUP($S$13,Division5m,2,FALSE)</f>
        <v>0</v>
      </c>
      <c r="D85" s="4"/>
      <c r="G85" s="11">
        <f>VLOOKUP($R$13,Division5n,2,FALSE)</f>
        <v>0</v>
      </c>
      <c r="H85" s="11">
        <f>VLOOKUP($S$13,Division5n,2,FALSE)</f>
        <v>0</v>
      </c>
      <c r="J85" s="4"/>
      <c r="P85" s="4"/>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V92"/>
  <sheetViews>
    <sheetView showGridLines="0" workbookViewId="0"/>
  </sheetViews>
  <sheetFormatPr defaultColWidth="9.21875" defaultRowHeight="12" customHeight="1" x14ac:dyDescent="0.25"/>
  <cols>
    <col min="1" max="1" width="21.44140625" style="5" bestFit="1" customWidth="1"/>
    <col min="2" max="2" width="20.21875" style="5" bestFit="1" customWidth="1"/>
    <col min="3" max="3" width="3.44140625" style="4" customWidth="1"/>
    <col min="4" max="4" width="1.5546875" style="95" bestFit="1" customWidth="1"/>
    <col min="5" max="5" width="3.44140625" style="4" customWidth="1"/>
    <col min="6" max="6" width="1.5546875" style="5" customWidth="1"/>
    <col min="7" max="7" width="19.77734375" style="5" bestFit="1" customWidth="1"/>
    <col min="8" max="8" width="20.21875" style="5" bestFit="1" customWidth="1"/>
    <col min="9" max="9" width="3.21875" style="98" bestFit="1" customWidth="1"/>
    <col min="10" max="10" width="1.44140625" style="95" bestFit="1" customWidth="1"/>
    <col min="11" max="11" width="3.21875" style="98" bestFit="1" customWidth="1"/>
    <col min="12" max="12" width="1.5546875" style="5" customWidth="1"/>
    <col min="13" max="13" width="19.77734375" style="5" bestFit="1" customWidth="1"/>
    <col min="14" max="14" width="21.44140625" style="5" bestFit="1" customWidth="1"/>
    <col min="15" max="15" width="3.21875" style="98" bestFit="1" customWidth="1"/>
    <col min="16" max="16" width="1.44140625" style="95" bestFit="1" customWidth="1"/>
    <col min="17" max="17" width="3.21875" style="98" bestFit="1" customWidth="1"/>
    <col min="18" max="18" width="2.5546875" style="11" hidden="1" customWidth="1"/>
    <col min="19" max="19" width="2.5546875" style="5" hidden="1" customWidth="1"/>
    <col min="20" max="16384" width="9.21875" style="5"/>
  </cols>
  <sheetData>
    <row r="1" spans="1:22" ht="12" customHeight="1" x14ac:dyDescent="0.25">
      <c r="A1" s="11"/>
      <c r="B1" s="11"/>
      <c r="D1" s="4"/>
      <c r="G1" s="6" t="str">
        <f>CONCATENATE("INTERCLUBS NATIONAUX ",Data!$B$1)</f>
        <v>INTERCLUBS NATIONAUX 2021-2022</v>
      </c>
      <c r="H1" s="102"/>
      <c r="J1" s="4"/>
      <c r="M1" s="11"/>
      <c r="N1" s="11"/>
      <c r="P1" s="4"/>
    </row>
    <row r="2" spans="1:22" ht="12" customHeight="1" x14ac:dyDescent="0.25">
      <c r="A2" s="11"/>
      <c r="B2" s="11"/>
      <c r="D2" s="4"/>
      <c r="G2" s="6" t="str">
        <f>CONCATENATE("NATIONALE INTERCLUBS ",Data!$B$1)</f>
        <v>NATIONALE INTERCLUBS 2021-2022</v>
      </c>
      <c r="H2" s="102"/>
      <c r="J2" s="4"/>
      <c r="M2" s="11"/>
      <c r="N2" s="11"/>
      <c r="P2" s="4"/>
    </row>
    <row r="3" spans="1:22" ht="12" customHeight="1" x14ac:dyDescent="0.25">
      <c r="A3" s="11"/>
      <c r="B3" s="11"/>
      <c r="D3" s="4"/>
      <c r="G3" s="6"/>
      <c r="H3" s="102"/>
      <c r="J3" s="4"/>
      <c r="M3" s="11"/>
      <c r="N3" s="11"/>
      <c r="P3" s="4"/>
    </row>
    <row r="4" spans="1:22" ht="12" customHeight="1" x14ac:dyDescent="0.25">
      <c r="A4" s="11"/>
      <c r="B4" s="11"/>
      <c r="D4" s="4"/>
      <c r="G4" s="6"/>
      <c r="H4" s="102"/>
      <c r="J4" s="4"/>
      <c r="M4" s="11"/>
      <c r="N4" s="11"/>
      <c r="P4" s="4"/>
    </row>
    <row r="5" spans="1:22" ht="12" customHeight="1" x14ac:dyDescent="0.25">
      <c r="A5" s="11"/>
      <c r="B5" s="11"/>
      <c r="D5" s="4"/>
      <c r="G5" s="9" t="s">
        <v>33</v>
      </c>
      <c r="H5" s="103" t="str">
        <f>VLOOKUP(G5,Data,2,FALSE)</f>
        <v>30/01/2022</v>
      </c>
      <c r="J5" s="4"/>
      <c r="M5" s="11"/>
      <c r="N5" s="11"/>
      <c r="P5" s="4"/>
    </row>
    <row r="6" spans="1:22" ht="12" customHeight="1" x14ac:dyDescent="0.25">
      <c r="A6" s="11"/>
      <c r="B6" s="11"/>
      <c r="D6" s="4"/>
      <c r="G6" s="11"/>
      <c r="H6" s="11"/>
      <c r="J6" s="4"/>
      <c r="M6" s="11"/>
      <c r="N6" s="11"/>
      <c r="P6" s="4"/>
    </row>
    <row r="7" spans="1:22" ht="12" customHeight="1" x14ac:dyDescent="0.25">
      <c r="A7" s="10" t="s">
        <v>0</v>
      </c>
      <c r="B7" s="11"/>
      <c r="D7" s="188"/>
      <c r="G7" s="10" t="s">
        <v>1</v>
      </c>
      <c r="H7" s="11"/>
      <c r="I7" s="101"/>
      <c r="J7" s="4"/>
      <c r="K7" s="101"/>
      <c r="M7" s="10" t="s">
        <v>2</v>
      </c>
      <c r="N7" s="11"/>
      <c r="P7" s="4"/>
    </row>
    <row r="8" spans="1:22" ht="12" customHeight="1" x14ac:dyDescent="0.25">
      <c r="A8" s="11" t="str">
        <f>VLOOKUP($R$8,Division1,2,FALSE)</f>
        <v>301 KOSK Oostende 1</v>
      </c>
      <c r="B8" s="11" t="str">
        <f>VLOOKUP($S$8,Division1,2,FALSE)</f>
        <v>514 Montigny-Fontaine 1</v>
      </c>
      <c r="C8" s="4">
        <v>7</v>
      </c>
      <c r="D8" s="4" t="s">
        <v>74</v>
      </c>
      <c r="E8" s="4">
        <v>1</v>
      </c>
      <c r="G8" s="11" t="str">
        <f>VLOOKUP($R$8,Division2a,2,FALSE)</f>
        <v>432 Wetteren 1</v>
      </c>
      <c r="H8" s="11" t="str">
        <f>VLOOKUP($S$8,Division2a,2,FALSE)</f>
        <v>124 Deurne 1</v>
      </c>
      <c r="I8" s="98">
        <v>4</v>
      </c>
      <c r="J8" s="4" t="s">
        <v>74</v>
      </c>
      <c r="K8" s="98">
        <v>4</v>
      </c>
      <c r="M8" s="11" t="str">
        <f>VLOOKUP($R$8,Division2b,2,FALSE)</f>
        <v>230 Leuven Centraal 1</v>
      </c>
      <c r="N8" s="11" t="str">
        <f>VLOOKUP($S$8,Division2b,2,FALSE)</f>
        <v>627 SF Wirtzfeld 2 - FF</v>
      </c>
      <c r="P8" s="4" t="s">
        <v>74</v>
      </c>
      <c r="R8" s="12">
        <v>4</v>
      </c>
      <c r="S8" s="11">
        <v>12</v>
      </c>
      <c r="U8" s="12"/>
      <c r="V8" s="11"/>
    </row>
    <row r="9" spans="1:22" ht="12" customHeight="1" x14ac:dyDescent="0.25">
      <c r="A9" s="11" t="str">
        <f>VLOOKUP($R$9,Division1,2,FALSE)</f>
        <v>174 Brasschaat 1</v>
      </c>
      <c r="B9" s="11" t="str">
        <f>VLOOKUP($S$9,Division1,2,FALSE)</f>
        <v>621 TAL 1</v>
      </c>
      <c r="C9" s="4">
        <v>4</v>
      </c>
      <c r="D9" s="4" t="s">
        <v>74</v>
      </c>
      <c r="E9" s="4">
        <v>4</v>
      </c>
      <c r="G9" s="11" t="str">
        <f>VLOOKUP($R$9,Division2a,2,FALSE)</f>
        <v>402 Jean Jaures Gent 1</v>
      </c>
      <c r="H9" s="11" t="str">
        <f>VLOOKUP($S$9,Division2a,2,FALSE)</f>
        <v>309 KRST Roeselare 1</v>
      </c>
      <c r="I9" s="98">
        <v>5.5</v>
      </c>
      <c r="J9" s="4" t="s">
        <v>74</v>
      </c>
      <c r="K9" s="98">
        <v>2.5</v>
      </c>
      <c r="M9" s="11" t="str">
        <f>VLOOKUP($R$9,Division2b,2,FALSE)</f>
        <v>176 Westerlo 1</v>
      </c>
      <c r="N9" s="11" t="str">
        <f>VLOOKUP($S$9,Division2b,2,FALSE)</f>
        <v>239 Boitsfort 1</v>
      </c>
      <c r="O9" s="98">
        <v>3.5</v>
      </c>
      <c r="P9" s="4" t="s">
        <v>74</v>
      </c>
      <c r="Q9" s="98">
        <v>4.5</v>
      </c>
      <c r="R9" s="12">
        <v>5</v>
      </c>
      <c r="S9" s="11">
        <v>3</v>
      </c>
      <c r="U9" s="12"/>
      <c r="V9" s="11"/>
    </row>
    <row r="10" spans="1:22" ht="12" customHeight="1" x14ac:dyDescent="0.25">
      <c r="A10" s="11" t="str">
        <f>VLOOKUP($R$10,Division1,2,FALSE)</f>
        <v>601 CRELEL Liège 1</v>
      </c>
      <c r="B10" s="11" t="str">
        <f>VLOOKUP($S$10,Division1,2,FALSE)</f>
        <v>607 KSK Rochade 1</v>
      </c>
      <c r="C10" s="4">
        <v>5.5</v>
      </c>
      <c r="D10" s="4" t="s">
        <v>74</v>
      </c>
      <c r="E10" s="4">
        <v>2.5</v>
      </c>
      <c r="G10" s="11" t="str">
        <f>VLOOKUP($R$10,Division2a,2,FALSE)</f>
        <v>114 Mechelen 1</v>
      </c>
      <c r="H10" s="11" t="str">
        <f>VLOOKUP($S$10,Division2a,2,FALSE)</f>
        <v>166 TSM Mechelen 1</v>
      </c>
      <c r="I10" s="98">
        <v>3</v>
      </c>
      <c r="J10" s="4" t="s">
        <v>74</v>
      </c>
      <c r="K10" s="98">
        <v>5</v>
      </c>
      <c r="M10" s="11" t="str">
        <f>VLOOKUP($R$10,Division2b,2,FALSE)</f>
        <v>601 CRELEL Liège 2</v>
      </c>
      <c r="N10" s="11" t="str">
        <f>VLOOKUP($S$10,Division2b,2,FALSE)</f>
        <v>607 KSK Rochade 2</v>
      </c>
      <c r="O10" s="98">
        <v>5.5</v>
      </c>
      <c r="P10" s="4" t="s">
        <v>74</v>
      </c>
      <c r="Q10" s="98">
        <v>2.5</v>
      </c>
      <c r="R10" s="12">
        <v>6</v>
      </c>
      <c r="S10" s="11">
        <v>2</v>
      </c>
      <c r="U10" s="12"/>
      <c r="V10" s="11"/>
    </row>
    <row r="11" spans="1:22" ht="12" customHeight="1" x14ac:dyDescent="0.25">
      <c r="A11" s="11" t="str">
        <f>VLOOKUP($R$11,Division1,2,FALSE)</f>
        <v>627 SF Wirtzfeld 1</v>
      </c>
      <c r="B11" s="11" t="str">
        <f>VLOOKUP($S$11,Division1,2,FALSE)</f>
        <v>303 KBSK Brugge 1</v>
      </c>
      <c r="C11" s="4">
        <v>6</v>
      </c>
      <c r="D11" s="4" t="s">
        <v>74</v>
      </c>
      <c r="E11" s="4">
        <v>2</v>
      </c>
      <c r="G11" s="11" t="str">
        <f>VLOOKUP($R$11,Division2a,2,FALSE)</f>
        <v>143 Boey Temse 1</v>
      </c>
      <c r="H11" s="11" t="str">
        <f>VLOOKUP($S$11,Division2a,2,FALSE)</f>
        <v>303 KBSK Brugge 2</v>
      </c>
      <c r="I11" s="98">
        <v>4.5</v>
      </c>
      <c r="J11" s="4" t="s">
        <v>74</v>
      </c>
      <c r="K11" s="98">
        <v>3.5</v>
      </c>
      <c r="M11" s="11" t="str">
        <f>VLOOKUP($R$11,Division2b,2,FALSE)</f>
        <v>501 CREC Charlerloi 1</v>
      </c>
      <c r="N11" s="11" t="str">
        <f>VLOOKUP($S$11,Division2b,2,FALSE)</f>
        <v>901 Namur Echecs 1</v>
      </c>
      <c r="O11" s="98">
        <v>5</v>
      </c>
      <c r="P11" s="4" t="s">
        <v>74</v>
      </c>
      <c r="Q11" s="98">
        <v>3</v>
      </c>
      <c r="R11" s="12">
        <v>7</v>
      </c>
      <c r="S11" s="11">
        <v>1</v>
      </c>
      <c r="U11" s="12"/>
      <c r="V11" s="11"/>
    </row>
    <row r="12" spans="1:22" ht="12" customHeight="1" x14ac:dyDescent="0.25">
      <c r="A12" s="11" t="str">
        <f>VLOOKUP($R$12,Division1,2,FALSE)</f>
        <v>109 Borgerhout 1</v>
      </c>
      <c r="B12" s="11" t="str">
        <f>VLOOKUP($S$12,Division1,2,FALSE)</f>
        <v>604 KSK47-Eynatten 1</v>
      </c>
      <c r="C12" s="4">
        <v>3.5</v>
      </c>
      <c r="D12" s="4" t="s">
        <v>74</v>
      </c>
      <c r="E12" s="4">
        <v>4.5</v>
      </c>
      <c r="G12" s="11" t="str">
        <f>VLOOKUP($R$12,Division2a,2,FALSE)</f>
        <v>209 The Belgian CC 1</v>
      </c>
      <c r="H12" s="11" t="str">
        <f>VLOOKUP($S$12,Division2a,2,FALSE)</f>
        <v>462 Zottegem 1</v>
      </c>
      <c r="I12" s="98">
        <v>2</v>
      </c>
      <c r="J12" s="4" t="s">
        <v>74</v>
      </c>
      <c r="K12" s="98">
        <v>6</v>
      </c>
      <c r="M12" s="11" t="str">
        <f>VLOOKUP($R$12,Division2b,2,FALSE)</f>
        <v>952 Wavre 1</v>
      </c>
      <c r="N12" s="11" t="str">
        <f>VLOOKUP($S$12,Division2b,2,FALSE)</f>
        <v>226 Europchess 1</v>
      </c>
      <c r="O12" s="98">
        <v>4.5</v>
      </c>
      <c r="P12" s="4" t="s">
        <v>74</v>
      </c>
      <c r="Q12" s="98">
        <v>3.5</v>
      </c>
      <c r="R12" s="12">
        <v>8</v>
      </c>
      <c r="S12" s="11">
        <v>11</v>
      </c>
      <c r="U12" s="12"/>
      <c r="V12" s="11"/>
    </row>
    <row r="13" spans="1:22" ht="12" customHeight="1" x14ac:dyDescent="0.25">
      <c r="A13" s="11" t="str">
        <f>VLOOKUP($R$13,Division1,2,FALSE)</f>
        <v>401 KGSRL 1</v>
      </c>
      <c r="B13" s="11" t="str">
        <f>VLOOKUP($S$13,Division1,2,FALSE)</f>
        <v>471 Wachtebeke 1</v>
      </c>
      <c r="C13" s="4">
        <v>4.5</v>
      </c>
      <c r="D13" s="4" t="s">
        <v>74</v>
      </c>
      <c r="E13" s="4">
        <v>3.5</v>
      </c>
      <c r="G13" s="11" t="str">
        <f>VLOOKUP($R$13,Division2a,2,FALSE)</f>
        <v>261 Opwijk 1</v>
      </c>
      <c r="H13" s="11" t="str">
        <f>VLOOKUP($S$13,Division2a,2,FALSE)</f>
        <v>471 Wachtebeke 2</v>
      </c>
      <c r="I13" s="98">
        <v>5.5</v>
      </c>
      <c r="J13" s="4" t="s">
        <v>74</v>
      </c>
      <c r="K13" s="98">
        <v>2.5</v>
      </c>
      <c r="M13" s="11" t="str">
        <f>VLOOKUP($R$13,Division2b,2,FALSE)</f>
        <v>201 CREB Bruxelles 1</v>
      </c>
      <c r="N13" s="11" t="str">
        <f>VLOOKUP($S$13,Division2b,2,FALSE)</f>
        <v>231 DT Leuven 1</v>
      </c>
      <c r="O13" s="98">
        <v>4.5</v>
      </c>
      <c r="P13" s="4" t="s">
        <v>74</v>
      </c>
      <c r="Q13" s="98">
        <v>3.5</v>
      </c>
      <c r="R13" s="12">
        <v>9</v>
      </c>
      <c r="S13" s="11">
        <v>10</v>
      </c>
      <c r="U13" s="12"/>
      <c r="V13" s="11"/>
    </row>
    <row r="14" spans="1:22" ht="12" customHeight="1" x14ac:dyDescent="0.25">
      <c r="A14" s="11"/>
      <c r="B14" s="11"/>
      <c r="D14" s="4"/>
      <c r="G14" s="11"/>
      <c r="H14" s="11"/>
      <c r="J14" s="4"/>
      <c r="M14" s="11"/>
      <c r="N14" s="11"/>
      <c r="P14" s="4"/>
    </row>
    <row r="15" spans="1:22" ht="12" customHeight="1" x14ac:dyDescent="0.25">
      <c r="A15" s="10" t="s">
        <v>3</v>
      </c>
      <c r="B15" s="11"/>
      <c r="D15" s="188"/>
      <c r="G15" s="10" t="s">
        <v>4</v>
      </c>
      <c r="H15" s="11"/>
      <c r="I15" s="101"/>
      <c r="J15" s="4"/>
      <c r="K15" s="101"/>
      <c r="M15" s="10" t="s">
        <v>5</v>
      </c>
      <c r="N15" s="11"/>
      <c r="P15" s="4"/>
    </row>
    <row r="16" spans="1:22" ht="12" customHeight="1" x14ac:dyDescent="0.25">
      <c r="A16" s="11" t="str">
        <f>VLOOKUP($R$8,Division3a,2,FALSE)</f>
        <v>432 Wetteren 2</v>
      </c>
      <c r="B16" s="11" t="str">
        <f>VLOOKUP($S$8,Division3a,2,FALSE)</f>
        <v>303 KBSK Brugge 3</v>
      </c>
      <c r="C16" s="4">
        <v>5.5</v>
      </c>
      <c r="D16" s="4" t="s">
        <v>74</v>
      </c>
      <c r="E16" s="4">
        <v>0.5</v>
      </c>
      <c r="G16" s="11" t="str">
        <f>VLOOKUP($R$8,Division3b,2,FALSE)</f>
        <v>230 Leuven Centraal 2</v>
      </c>
      <c r="H16" s="11" t="str">
        <f>VLOOKUP($S$8,Division3b,2,FALSE)</f>
        <v>244 Brussels 2</v>
      </c>
      <c r="I16" s="98">
        <v>3</v>
      </c>
      <c r="J16" s="4" t="s">
        <v>74</v>
      </c>
      <c r="K16" s="98">
        <v>3</v>
      </c>
      <c r="M16" s="11" t="str">
        <f>VLOOKUP($R$8,Division3c,2,FALSE)</f>
        <v>230 Leuven Centraal 3</v>
      </c>
      <c r="N16" s="11" t="str">
        <f>VLOOKUP($S$8,Division3c,2,FALSE)</f>
        <v>901 Namur Echecs 2</v>
      </c>
      <c r="O16" s="98">
        <v>3.5</v>
      </c>
      <c r="P16" s="4" t="s">
        <v>74</v>
      </c>
      <c r="Q16" s="98">
        <v>2.5</v>
      </c>
    </row>
    <row r="17" spans="1:17" ht="12" customHeight="1" x14ac:dyDescent="0.25">
      <c r="A17" s="11" t="str">
        <f>VLOOKUP($R$9,Division3a,2,FALSE)</f>
        <v>313 KWSLE Waregem 1</v>
      </c>
      <c r="B17" s="11" t="str">
        <f>VLOOKUP($S$9,Division3a,2,FALSE)</f>
        <v>436 LSV-Chesspirant 1</v>
      </c>
      <c r="C17" s="4">
        <v>0.5</v>
      </c>
      <c r="D17" s="4" t="s">
        <v>74</v>
      </c>
      <c r="E17" s="4">
        <v>5.5</v>
      </c>
      <c r="G17" s="11" t="str">
        <f>VLOOKUP($R$9,Division3b,2,FALSE)</f>
        <v>228 Dworp 1</v>
      </c>
      <c r="H17" s="11" t="str">
        <f>VLOOKUP($S$9,Division3b,2,FALSE)</f>
        <v>909 Philippeville 1</v>
      </c>
      <c r="I17" s="98">
        <v>2.5</v>
      </c>
      <c r="J17" s="4" t="s">
        <v>74</v>
      </c>
      <c r="K17" s="98">
        <v>3.5</v>
      </c>
      <c r="M17" s="11" t="str">
        <f>VLOOKUP($R$9,Division3c,2,FALSE)</f>
        <v>174 Brasschaat 2</v>
      </c>
      <c r="N17" s="11" t="str">
        <f>VLOOKUP($S$9,Division3c,2,FALSE)</f>
        <v>727 Midden-Limburg 1</v>
      </c>
      <c r="O17" s="98">
        <v>5</v>
      </c>
      <c r="P17" s="4" t="s">
        <v>74</v>
      </c>
      <c r="Q17" s="98">
        <v>1</v>
      </c>
    </row>
    <row r="18" spans="1:17" ht="12" customHeight="1" x14ac:dyDescent="0.25">
      <c r="A18" s="11" t="str">
        <f>VLOOKUP($R$10,Division3a,2,FALSE)</f>
        <v>401 KGSRL 2</v>
      </c>
      <c r="B18" s="11" t="str">
        <f>VLOOKUP($S$10,Division3a,2,FALSE)</f>
        <v>465 SK Artevelde 1</v>
      </c>
      <c r="C18" s="4">
        <v>5</v>
      </c>
      <c r="D18" s="4" t="s">
        <v>74</v>
      </c>
      <c r="E18" s="4">
        <v>1</v>
      </c>
      <c r="G18" s="11" t="str">
        <f>VLOOKUP($R$10,Division3b,2,FALSE)</f>
        <v>541 Leuze-en-Hainaut 1</v>
      </c>
      <c r="H18" s="11" t="str">
        <f>VLOOKUP($S$10,Division3b,2,FALSE)</f>
        <v>278 Pantin 1</v>
      </c>
      <c r="I18" s="98">
        <v>3</v>
      </c>
      <c r="J18" s="4" t="s">
        <v>74</v>
      </c>
      <c r="K18" s="98">
        <v>3</v>
      </c>
      <c r="M18" s="11" t="str">
        <f>VLOOKUP($R$10,Division3c,2,FALSE)</f>
        <v>708 NLS Lommel 1</v>
      </c>
      <c r="N18" s="11" t="str">
        <f>VLOOKUP($S$10,Division3c,2,FALSE)</f>
        <v>810 Marche en Famenne 1</v>
      </c>
      <c r="O18" s="98">
        <v>5.5</v>
      </c>
      <c r="P18" s="4" t="s">
        <v>74</v>
      </c>
      <c r="Q18" s="98">
        <v>0.5</v>
      </c>
    </row>
    <row r="19" spans="1:17" ht="12" customHeight="1" x14ac:dyDescent="0.25">
      <c r="A19" s="11" t="str">
        <f>VLOOKUP($R$11,Division3a,2,FALSE)</f>
        <v>401 KGSRL 3</v>
      </c>
      <c r="B19" s="11" t="str">
        <f>VLOOKUP($S$11,Division3a,2,FALSE)</f>
        <v>302 KISK Ieper 1</v>
      </c>
      <c r="C19" s="4">
        <v>1</v>
      </c>
      <c r="D19" s="4" t="s">
        <v>74</v>
      </c>
      <c r="E19" s="4">
        <v>5</v>
      </c>
      <c r="G19" s="11" t="str">
        <f>VLOOKUP($R$11,Division3b,2,FALSE)</f>
        <v>501 CREC Charlerloi 2</v>
      </c>
      <c r="H19" s="11" t="str">
        <f>VLOOKUP($S$11,Division3b,2,FALSE)</f>
        <v>244 Brussels 1</v>
      </c>
      <c r="I19" s="98">
        <v>1</v>
      </c>
      <c r="J19" s="4" t="s">
        <v>74</v>
      </c>
      <c r="K19" s="98">
        <v>5</v>
      </c>
      <c r="M19" s="11" t="str">
        <f>VLOOKUP($R$11,Division3c,2,FALSE)</f>
        <v>621 TAL 2</v>
      </c>
      <c r="N19" s="11" t="str">
        <f>VLOOKUP($S$11,Division3c,2,FALSE)</f>
        <v>607 KSK Rochade 3</v>
      </c>
      <c r="O19" s="98">
        <v>2</v>
      </c>
      <c r="P19" s="4" t="s">
        <v>74</v>
      </c>
      <c r="Q19" s="98">
        <v>4</v>
      </c>
    </row>
    <row r="20" spans="1:17" ht="12" customHeight="1" x14ac:dyDescent="0.25">
      <c r="A20" s="11" t="str">
        <f>VLOOKUP($R$12,Division3a,2,FALSE)</f>
        <v>472 De Mercatel 1</v>
      </c>
      <c r="B20" s="11" t="str">
        <f>VLOOKUP($S$12,Division3a,2,FALSE)</f>
        <v>301 KOSK Oostende 2</v>
      </c>
      <c r="C20" s="4">
        <v>2</v>
      </c>
      <c r="D20" s="4" t="s">
        <v>74</v>
      </c>
      <c r="E20" s="4">
        <v>4</v>
      </c>
      <c r="G20" s="11" t="str">
        <f>VLOOKUP($R$12,Division3b,2,FALSE)</f>
        <v>209 The Belgian CC 2</v>
      </c>
      <c r="H20" s="11" t="str">
        <f>VLOOKUP($S$12,Division3b,2,FALSE)</f>
        <v>401 KGSRL 4</v>
      </c>
      <c r="I20" s="98">
        <v>0.5</v>
      </c>
      <c r="J20" s="4" t="s">
        <v>74</v>
      </c>
      <c r="K20" s="98">
        <v>5.5</v>
      </c>
      <c r="M20" s="11" t="str">
        <f>VLOOKUP($R$12,Division3c,2,FALSE)</f>
        <v>703 Eisden/MSK-Dilsen 1</v>
      </c>
      <c r="N20" s="11" t="str">
        <f>VLOOKUP($S$12,Division3c,2,FALSE)</f>
        <v>226 Europchess 2</v>
      </c>
      <c r="O20" s="98">
        <v>5</v>
      </c>
      <c r="P20" s="4" t="s">
        <v>74</v>
      </c>
      <c r="Q20" s="98">
        <v>1</v>
      </c>
    </row>
    <row r="21" spans="1:17" ht="12" customHeight="1" x14ac:dyDescent="0.25">
      <c r="A21" s="11" t="str">
        <f>VLOOKUP($R$13,Division3a,2,FALSE)</f>
        <v>430 Landegem 1</v>
      </c>
      <c r="B21" s="11" t="str">
        <f>VLOOKUP($S$13,Division3a,2,FALSE)</f>
        <v>425 Dendermonde 1</v>
      </c>
      <c r="C21" s="4">
        <v>2</v>
      </c>
      <c r="D21" s="4" t="s">
        <v>74</v>
      </c>
      <c r="E21" s="4">
        <v>4</v>
      </c>
      <c r="G21" s="11" t="str">
        <f>VLOOKUP($R$13,Division3b,2,FALSE)</f>
        <v>239 Boitsfort 2</v>
      </c>
      <c r="H21" s="11" t="str">
        <f>VLOOKUP($S$13,Division3b,2,FALSE)</f>
        <v>548 Caissa Europe 1</v>
      </c>
      <c r="I21" s="98">
        <v>3.5</v>
      </c>
      <c r="J21" s="4" t="s">
        <v>74</v>
      </c>
      <c r="K21" s="98">
        <v>2.5</v>
      </c>
      <c r="M21" s="11" t="str">
        <f>VLOOKUP($R$13,Division3c,2,FALSE)</f>
        <v>618 Echiquier Mosan 1</v>
      </c>
      <c r="N21" s="11" t="str">
        <f>VLOOKUP($S$13,Division3c,2,FALSE)</f>
        <v>135 Geel 1</v>
      </c>
      <c r="O21" s="98">
        <v>3</v>
      </c>
      <c r="P21" s="4" t="s">
        <v>74</v>
      </c>
      <c r="Q21" s="98">
        <v>3</v>
      </c>
    </row>
    <row r="22" spans="1:17" ht="12" customHeight="1" x14ac:dyDescent="0.25">
      <c r="A22" s="11"/>
      <c r="B22" s="11"/>
      <c r="D22" s="4"/>
      <c r="G22" s="11"/>
      <c r="H22" s="11"/>
      <c r="J22" s="4"/>
      <c r="M22" s="11"/>
      <c r="N22" s="11"/>
      <c r="P22" s="4"/>
    </row>
    <row r="23" spans="1:17" ht="12" customHeight="1" x14ac:dyDescent="0.25">
      <c r="A23" s="10" t="s">
        <v>6</v>
      </c>
      <c r="B23" s="11"/>
      <c r="D23" s="188"/>
      <c r="G23" s="10" t="s">
        <v>7</v>
      </c>
      <c r="H23" s="11"/>
      <c r="I23" s="101"/>
      <c r="J23" s="4"/>
      <c r="K23" s="101"/>
      <c r="M23" s="10" t="s">
        <v>8</v>
      </c>
      <c r="P23" s="4"/>
    </row>
    <row r="24" spans="1:17" ht="12" customHeight="1" x14ac:dyDescent="0.25">
      <c r="A24" s="11" t="str">
        <f>VLOOKUP($R$8,Division3d,2,FALSE)</f>
        <v>410 St.-Niklaas 1</v>
      </c>
      <c r="B24" s="11" t="str">
        <f>VLOOKUP($S$8,Division3d,2,FALSE)</f>
        <v>132 SK Oude-God 1</v>
      </c>
      <c r="C24" s="4">
        <v>3</v>
      </c>
      <c r="D24" s="4" t="s">
        <v>74</v>
      </c>
      <c r="E24" s="4">
        <v>3</v>
      </c>
      <c r="G24" s="11" t="str">
        <f>VLOOKUP($R$8,Division4a,2,FALSE)</f>
        <v>548 Caissa Europe 2</v>
      </c>
      <c r="H24" s="11" t="str">
        <f>VLOOKUP($S$8,Division4a,2,FALSE)</f>
        <v>514 Montigny-Fontaine 2</v>
      </c>
      <c r="I24" s="98">
        <v>2.5</v>
      </c>
      <c r="J24" s="4" t="s">
        <v>74</v>
      </c>
      <c r="K24" s="98">
        <v>1.5</v>
      </c>
      <c r="M24" s="11" t="str">
        <f>VLOOKUP($R$8,Division4b,2,FALSE)</f>
        <v>121 Turnhout 1</v>
      </c>
      <c r="N24" s="11" t="str">
        <f>VLOOKUP($S$8,Division4b,2,FALSE)</f>
        <v>124 Deurne 2</v>
      </c>
      <c r="O24" s="98">
        <v>0.5</v>
      </c>
      <c r="P24" s="4" t="s">
        <v>74</v>
      </c>
      <c r="Q24" s="98">
        <v>3.5</v>
      </c>
    </row>
    <row r="25" spans="1:17" ht="12" customHeight="1" x14ac:dyDescent="0.25">
      <c r="A25" s="11" t="str">
        <f>VLOOKUP($R$9,Division3d,2,FALSE)</f>
        <v>174 Brasschaat 3</v>
      </c>
      <c r="B25" s="11" t="str">
        <f>VLOOKUP($S$9,Division3d,2,FALSE)</f>
        <v>401 KGSRL 5</v>
      </c>
      <c r="C25" s="4">
        <v>3.5</v>
      </c>
      <c r="D25" s="4" t="s">
        <v>74</v>
      </c>
      <c r="E25" s="4">
        <v>2.5</v>
      </c>
      <c r="G25" s="11" t="str">
        <f>VLOOKUP($R$9,Division4a,2,FALSE)</f>
        <v>228 Dworp 2</v>
      </c>
      <c r="H25" s="11" t="str">
        <f>VLOOKUP($S$9,Division4a,2,FALSE)</f>
        <v>511 Echiquier Centre 1</v>
      </c>
      <c r="I25" s="98">
        <v>0.5</v>
      </c>
      <c r="J25" s="4" t="s">
        <v>74</v>
      </c>
      <c r="K25" s="98">
        <v>3.5</v>
      </c>
      <c r="M25" s="11" t="str">
        <f>VLOOKUP($R$9,Division4b,2,FALSE)</f>
        <v>174 Brasschaat 4</v>
      </c>
      <c r="N25" s="11" t="str">
        <f>VLOOKUP($S$9,Division4b,2,FALSE)</f>
        <v>410 St.-Niklaas 2</v>
      </c>
      <c r="O25" s="98">
        <v>2.5</v>
      </c>
      <c r="P25" s="4" t="s">
        <v>74</v>
      </c>
      <c r="Q25" s="98">
        <v>1.5</v>
      </c>
    </row>
    <row r="26" spans="1:17" ht="12" customHeight="1" x14ac:dyDescent="0.25">
      <c r="A26" s="11" t="str">
        <f>VLOOKUP($R$10,Division3d,2,FALSE)</f>
        <v>114 Mechelen 2</v>
      </c>
      <c r="B26" s="11" t="str">
        <f>VLOOKUP($S$10,Division3d,2,FALSE)</f>
        <v>166 TSM Mechelen 2</v>
      </c>
      <c r="C26" s="4">
        <v>3.5</v>
      </c>
      <c r="D26" s="4" t="s">
        <v>74</v>
      </c>
      <c r="E26" s="4">
        <v>2.5</v>
      </c>
      <c r="G26" s="11" t="str">
        <f>VLOOKUP($R$10,Division4a,2,FALSE)</f>
        <v>601 CRELEL Liège 3</v>
      </c>
      <c r="H26" s="11" t="str">
        <f>VLOOKUP($S$10,Division4a,2,FALSE)</f>
        <v>278 Pantin 2</v>
      </c>
      <c r="I26" s="98">
        <v>4</v>
      </c>
      <c r="J26" s="4" t="s">
        <v>74</v>
      </c>
      <c r="K26" s="98">
        <v>0</v>
      </c>
      <c r="M26" s="11" t="str">
        <f>VLOOKUP($R$10,Division4b,2,FALSE)</f>
        <v>114 Mechelen 3</v>
      </c>
      <c r="N26" s="11" t="str">
        <f>VLOOKUP($S$10,Division4b,2,FALSE)</f>
        <v>278 Pantin 3</v>
      </c>
      <c r="O26" s="98">
        <v>0.5</v>
      </c>
      <c r="P26" s="4" t="s">
        <v>74</v>
      </c>
      <c r="Q26" s="98">
        <v>3.5</v>
      </c>
    </row>
    <row r="27" spans="1:17" ht="12" customHeight="1" x14ac:dyDescent="0.25">
      <c r="A27" s="11" t="str">
        <f>VLOOKUP($R$11,Division3d,2,FALSE)</f>
        <v>143 Boey Temse 2</v>
      </c>
      <c r="B27" s="11" t="str">
        <f>VLOOKUP($S$11,Division3d,2,FALSE)</f>
        <v>101 KASK 1</v>
      </c>
      <c r="C27" s="4">
        <v>4.5</v>
      </c>
      <c r="D27" s="4" t="s">
        <v>74</v>
      </c>
      <c r="E27" s="4">
        <v>1.5</v>
      </c>
      <c r="G27" s="11" t="str">
        <f>VLOOKUP($R$11,Division4a,2,FALSE)</f>
        <v>902 CE Sambrevillois 1</v>
      </c>
      <c r="H27" s="11" t="str">
        <f>VLOOKUP($S$11,Division4a,2,FALSE)</f>
        <v>901 Namur Echecs 3</v>
      </c>
      <c r="I27" s="98">
        <v>2.5</v>
      </c>
      <c r="J27" s="4" t="s">
        <v>74</v>
      </c>
      <c r="K27" s="98">
        <v>1.5</v>
      </c>
      <c r="M27" s="11" t="str">
        <f>VLOOKUP($R$11,Division4b,2,FALSE)</f>
        <v>240 SCRR 1</v>
      </c>
      <c r="N27" s="11" t="str">
        <f>VLOOKUP($S$11,Division4b,2,FALSE)</f>
        <v>101 KASK 2</v>
      </c>
      <c r="O27" s="98">
        <v>4</v>
      </c>
      <c r="P27" s="4" t="s">
        <v>74</v>
      </c>
      <c r="Q27" s="98">
        <v>0</v>
      </c>
    </row>
    <row r="28" spans="1:17" ht="12" customHeight="1" x14ac:dyDescent="0.25">
      <c r="A28" s="11" t="str">
        <f>VLOOKUP($R$12,Division3d,2,FALSE)</f>
        <v>109 Borgerhout 2</v>
      </c>
      <c r="B28" s="11" t="str">
        <f>VLOOKUP($S$12,Division3d,2,FALSE)</f>
        <v>128 Beveren 1</v>
      </c>
      <c r="C28" s="4">
        <v>1.5</v>
      </c>
      <c r="D28" s="4" t="s">
        <v>74</v>
      </c>
      <c r="E28" s="4">
        <v>4.5</v>
      </c>
      <c r="G28" s="11" t="str">
        <f>VLOOKUP($R$12,Division4a,2,FALSE)</f>
        <v>952 Wavre 2</v>
      </c>
      <c r="H28" s="11" t="str">
        <f>VLOOKUP($S$12,Division4a,2,FALSE)</f>
        <v>551 HCC Jurbise 1</v>
      </c>
      <c r="I28" s="98">
        <v>1.5</v>
      </c>
      <c r="J28" s="4" t="s">
        <v>74</v>
      </c>
      <c r="K28" s="98">
        <v>2.5</v>
      </c>
      <c r="M28" s="11" t="str">
        <f>VLOOKUP($R$12,Division4b,2,FALSE)</f>
        <v>109 Borgerhout 3</v>
      </c>
      <c r="N28" s="11" t="str">
        <f>VLOOKUP($S$12,Division4b,2,FALSE)</f>
        <v>226 Europchess 3</v>
      </c>
      <c r="O28" s="98">
        <v>2.5</v>
      </c>
      <c r="P28" s="4" t="s">
        <v>74</v>
      </c>
      <c r="Q28" s="98">
        <v>1.5</v>
      </c>
    </row>
    <row r="29" spans="1:17" ht="12" customHeight="1" x14ac:dyDescent="0.25">
      <c r="A29" s="11" t="str">
        <f>VLOOKUP($R$13,Division3d,2,FALSE)</f>
        <v>260 Kapelle o/d Bos 1</v>
      </c>
      <c r="B29" s="11" t="str">
        <f>VLOOKUP($S$13,Division3d,2,FALSE)</f>
        <v>401 KGSRL 6</v>
      </c>
      <c r="C29" s="4">
        <v>1.5</v>
      </c>
      <c r="D29" s="4" t="s">
        <v>74</v>
      </c>
      <c r="E29" s="4">
        <v>4.5</v>
      </c>
      <c r="G29" s="11" t="str">
        <f>VLOOKUP($R$13,Division4a,2,FALSE)</f>
        <v>525 CELB Anderlues 1</v>
      </c>
      <c r="H29" s="11" t="str">
        <f>VLOOKUP($S$13,Division4a,2,FALSE)</f>
        <v>961 Braine Echecs 1</v>
      </c>
      <c r="I29" s="98">
        <v>3</v>
      </c>
      <c r="J29" s="4" t="s">
        <v>74</v>
      </c>
      <c r="K29" s="98">
        <v>1</v>
      </c>
      <c r="M29" s="11" t="str">
        <f>VLOOKUP($R$13,Division4b,2,FALSE)</f>
        <v>201 CREB Bruxelles 2</v>
      </c>
      <c r="N29" s="11" t="str">
        <f>VLOOKUP($S$13,Division4b,2,FALSE)</f>
        <v>130 Moretus Hoboken 1</v>
      </c>
      <c r="O29" s="98">
        <v>3</v>
      </c>
      <c r="P29" s="4" t="s">
        <v>74</v>
      </c>
      <c r="Q29" s="98">
        <v>1</v>
      </c>
    </row>
    <row r="30" spans="1:17" ht="12" customHeight="1" x14ac:dyDescent="0.25">
      <c r="A30" s="11"/>
      <c r="B30" s="11"/>
      <c r="D30" s="4"/>
      <c r="G30" s="11"/>
      <c r="H30" s="11"/>
      <c r="J30" s="4"/>
      <c r="M30" s="11"/>
      <c r="N30" s="11"/>
      <c r="P30" s="4"/>
    </row>
    <row r="31" spans="1:17" ht="12" customHeight="1" x14ac:dyDescent="0.25">
      <c r="A31" s="10" t="s">
        <v>9</v>
      </c>
      <c r="B31" s="11"/>
      <c r="D31" s="188"/>
      <c r="G31" s="10" t="s">
        <v>10</v>
      </c>
      <c r="H31" s="11"/>
      <c r="I31" s="101"/>
      <c r="J31" s="4"/>
      <c r="K31" s="101"/>
      <c r="M31" s="10" t="s">
        <v>11</v>
      </c>
      <c r="N31" s="11"/>
      <c r="P31" s="4"/>
    </row>
    <row r="32" spans="1:17" ht="12" customHeight="1" x14ac:dyDescent="0.25">
      <c r="A32" s="11" t="str">
        <f>VLOOKUP($R$8,Division4c,2,FALSE)</f>
        <v>432 Wetteren 3</v>
      </c>
      <c r="B32" s="11" t="str">
        <f>VLOOKUP($S$8,Division4c,2,FALSE)</f>
        <v>401 KGSRL 7</v>
      </c>
      <c r="C32" s="4">
        <v>2.5</v>
      </c>
      <c r="D32" s="4" t="s">
        <v>74</v>
      </c>
      <c r="E32" s="4">
        <v>1.5</v>
      </c>
      <c r="G32" s="11" t="str">
        <f>VLOOKUP($R$8,Division4d,2,FALSE)</f>
        <v>401 KGSRL 8</v>
      </c>
      <c r="H32" s="11" t="str">
        <f>VLOOKUP($S$8,Division4d,2,FALSE)</f>
        <v>302 KISK Ieper 3</v>
      </c>
      <c r="I32" s="98">
        <v>3</v>
      </c>
      <c r="J32" s="4" t="s">
        <v>74</v>
      </c>
      <c r="K32" s="98">
        <v>1</v>
      </c>
      <c r="M32" s="11" t="str">
        <f>VLOOKUP($R$8,Division4e,2,FALSE)</f>
        <v>121 Turnhout 2</v>
      </c>
      <c r="N32" s="11" t="str">
        <f>VLOOKUP($S$8,Division4e,2,FALSE)</f>
        <v>124 Deurne 3</v>
      </c>
      <c r="O32" s="98">
        <v>3</v>
      </c>
      <c r="P32" s="4" t="s">
        <v>74</v>
      </c>
      <c r="Q32" s="98">
        <v>1</v>
      </c>
    </row>
    <row r="33" spans="1:17" ht="12" customHeight="1" x14ac:dyDescent="0.25">
      <c r="A33" s="11" t="str">
        <f>VLOOKUP($R$9,Division4c,2,FALSE)</f>
        <v>228 Dworp 3</v>
      </c>
      <c r="B33" s="11" t="str">
        <f>VLOOKUP($S$9,Division4c,2,FALSE)</f>
        <v>436 LSV-Chesspirant 2</v>
      </c>
      <c r="C33" s="4">
        <v>0</v>
      </c>
      <c r="D33" s="4" t="s">
        <v>74</v>
      </c>
      <c r="E33" s="4">
        <v>4</v>
      </c>
      <c r="G33" s="11" t="str">
        <f>VLOOKUP($R$9,Division4d,2,FALSE)</f>
        <v>313 KWSLE Waregem 2</v>
      </c>
      <c r="H33" s="11" t="str">
        <f>VLOOKUP($S$9,Division4d,2,FALSE)</f>
        <v>309 KRST Roeselare 2</v>
      </c>
      <c r="I33" s="98">
        <v>3.5</v>
      </c>
      <c r="J33" s="4" t="s">
        <v>74</v>
      </c>
      <c r="K33" s="98">
        <v>0.5</v>
      </c>
      <c r="M33" s="11" t="str">
        <f>VLOOKUP($R$9,Division4e,2,FALSE)</f>
        <v>174 Brasschaat 5</v>
      </c>
      <c r="N33" s="11" t="str">
        <f>VLOOKUP($S$9,Division4e,2,FALSE)</f>
        <v>132 SK Oude-God 2</v>
      </c>
      <c r="O33" s="98">
        <v>2</v>
      </c>
      <c r="P33" s="4" t="s">
        <v>74</v>
      </c>
      <c r="Q33" s="98">
        <v>2</v>
      </c>
    </row>
    <row r="34" spans="1:17" ht="12" customHeight="1" x14ac:dyDescent="0.25">
      <c r="A34" s="11" t="str">
        <f>VLOOKUP($R$10,Division4c,2,FALSE)</f>
        <v>417 Pion-Aalst 1</v>
      </c>
      <c r="B34" s="11" t="str">
        <f>VLOOKUP($S$10,Division4c,2,FALSE)</f>
        <v>278 Pantin 4</v>
      </c>
      <c r="C34" s="4">
        <v>4</v>
      </c>
      <c r="D34" s="4" t="s">
        <v>74</v>
      </c>
      <c r="E34" s="4">
        <v>0</v>
      </c>
      <c r="G34" s="11" t="str">
        <f>VLOOKUP($R$10,Division4d,2,FALSE)</f>
        <v>307 Bredene 1</v>
      </c>
      <c r="H34" s="11" t="str">
        <f>VLOOKUP($S$10,Division4d,2,FALSE)</f>
        <v>521 Tournai 1</v>
      </c>
      <c r="I34" s="98">
        <v>1.5</v>
      </c>
      <c r="J34" s="4" t="s">
        <v>74</v>
      </c>
      <c r="K34" s="98">
        <v>2.5</v>
      </c>
      <c r="M34" s="11" t="str">
        <f>VLOOKUP($R$10,Division4e,2,FALSE)</f>
        <v>114 Mechelen 4</v>
      </c>
      <c r="N34" s="11" t="str">
        <f>VLOOKUP($S$10,Division4e,2,FALSE)</f>
        <v>278 Pantin 5</v>
      </c>
      <c r="O34" s="98">
        <v>2</v>
      </c>
      <c r="P34" s="4" t="s">
        <v>74</v>
      </c>
      <c r="Q34" s="98">
        <v>2</v>
      </c>
    </row>
    <row r="35" spans="1:17" ht="12" customHeight="1" x14ac:dyDescent="0.25">
      <c r="A35" s="11" t="str">
        <f>VLOOKUP($R$11,Division4c,2,FALSE)</f>
        <v>418 Geraardsbergen 1</v>
      </c>
      <c r="B35" s="11" t="str">
        <f>VLOOKUP($S$11,Division4c,2,FALSE)</f>
        <v>244 Brussels 3</v>
      </c>
      <c r="C35" s="4">
        <v>4</v>
      </c>
      <c r="D35" s="4" t="s">
        <v>74</v>
      </c>
      <c r="E35" s="4">
        <v>0</v>
      </c>
      <c r="G35" s="11" t="str">
        <f>VLOOKUP($R$11,Division4d,2,FALSE)</f>
        <v>340 Izegem 1</v>
      </c>
      <c r="H35" s="11" t="str">
        <f>VLOOKUP($S$11,Division4d,2,FALSE)</f>
        <v>302 KISK Ieper 2</v>
      </c>
      <c r="I35" s="98">
        <v>3.5</v>
      </c>
      <c r="J35" s="4" t="s">
        <v>74</v>
      </c>
      <c r="K35" s="98">
        <v>0.5</v>
      </c>
      <c r="M35" s="11" t="str">
        <f>VLOOKUP($R$11,Division4e,2,FALSE)</f>
        <v>121 Turnhout 3</v>
      </c>
      <c r="N35" s="11" t="str">
        <f>VLOOKUP($S$11,Division4e,2,FALSE)</f>
        <v>713 Leopoldsburg 1</v>
      </c>
      <c r="O35" s="98">
        <v>2.5</v>
      </c>
      <c r="P35" s="4" t="s">
        <v>74</v>
      </c>
      <c r="Q35" s="98">
        <v>1.5</v>
      </c>
    </row>
    <row r="36" spans="1:17" ht="12" customHeight="1" x14ac:dyDescent="0.25">
      <c r="A36" s="11" t="str">
        <f>VLOOKUP($R$12,Division4c,2,FALSE)</f>
        <v>460 Oudenaarde 1</v>
      </c>
      <c r="B36" s="11" t="str">
        <f>VLOOKUP($S$12,Division4c,2,FALSE)</f>
        <v>462 Zottegem 2</v>
      </c>
      <c r="C36" s="4">
        <v>3</v>
      </c>
      <c r="D36" s="4" t="s">
        <v>74</v>
      </c>
      <c r="E36" s="4">
        <v>1</v>
      </c>
      <c r="G36" s="11" t="str">
        <f>VLOOKUP($R$12,Division4d,2,FALSE)</f>
        <v>475 Rapid Aalter 1</v>
      </c>
      <c r="H36" s="11" t="str">
        <f>VLOOKUP($S$12,Division4d,2,FALSE)</f>
        <v>304 Tielt 1</v>
      </c>
      <c r="I36" s="98">
        <v>3</v>
      </c>
      <c r="J36" s="4" t="s">
        <v>74</v>
      </c>
      <c r="K36" s="98">
        <v>1</v>
      </c>
      <c r="M36" s="11" t="str">
        <f>VLOOKUP($R$12,Division4e,2,FALSE)</f>
        <v>194 ChessLooks Lier 1</v>
      </c>
      <c r="N36" s="11" t="str">
        <f>VLOOKUP($S$12,Division4e,2,FALSE)</f>
        <v>176 Westerlo 2</v>
      </c>
      <c r="O36" s="98">
        <v>3</v>
      </c>
      <c r="P36" s="4" t="s">
        <v>74</v>
      </c>
      <c r="Q36" s="98">
        <v>1</v>
      </c>
    </row>
    <row r="37" spans="1:17" ht="12" customHeight="1" x14ac:dyDescent="0.25">
      <c r="A37" s="11" t="str">
        <f>VLOOKUP($R$13,Division4c,2,FALSE)</f>
        <v>261 Opwijk 2</v>
      </c>
      <c r="B37" s="11" t="str">
        <f>VLOOKUP($S$13,Division4c,2,FALSE)</f>
        <v>471 Wachtebeke 3</v>
      </c>
      <c r="C37" s="4">
        <v>4</v>
      </c>
      <c r="D37" s="4" t="s">
        <v>74</v>
      </c>
      <c r="E37" s="4">
        <v>0</v>
      </c>
      <c r="G37" s="11" t="str">
        <f>VLOOKUP($R$13,Division4d,2,FALSE)</f>
        <v>430 Landegem 2</v>
      </c>
      <c r="H37" s="11" t="str">
        <f>VLOOKUP($S$13,Division4d,2,FALSE)</f>
        <v>301 KOSK Oostende 3</v>
      </c>
      <c r="I37" s="98">
        <v>1.5</v>
      </c>
      <c r="J37" s="4" t="s">
        <v>74</v>
      </c>
      <c r="K37" s="98">
        <v>2.5</v>
      </c>
      <c r="M37" s="11" t="str">
        <f>VLOOKUP($R$13,Division4e,2,FALSE)</f>
        <v>162 Molse SC 1</v>
      </c>
      <c r="N37" s="11" t="str">
        <f>VLOOKUP($S$13,Division4e,2,FALSE)</f>
        <v>231 DT Leuven 2</v>
      </c>
      <c r="O37" s="98">
        <v>4</v>
      </c>
      <c r="P37" s="4" t="s">
        <v>74</v>
      </c>
      <c r="Q37" s="98">
        <v>0</v>
      </c>
    </row>
    <row r="38" spans="1:17" ht="12" customHeight="1" x14ac:dyDescent="0.25">
      <c r="A38" s="11"/>
      <c r="B38" s="11"/>
      <c r="D38" s="4"/>
      <c r="G38" s="11"/>
      <c r="H38" s="11"/>
      <c r="J38" s="4"/>
      <c r="M38" s="11"/>
      <c r="N38" s="11"/>
      <c r="P38" s="4"/>
    </row>
    <row r="39" spans="1:17" ht="12" customHeight="1" x14ac:dyDescent="0.25">
      <c r="A39" s="10" t="s">
        <v>12</v>
      </c>
      <c r="B39" s="11"/>
      <c r="D39" s="188"/>
      <c r="G39" s="10" t="s">
        <v>13</v>
      </c>
      <c r="H39" s="11"/>
      <c r="I39" s="101"/>
      <c r="J39" s="4"/>
      <c r="K39" s="101"/>
      <c r="M39" s="10" t="s">
        <v>14</v>
      </c>
      <c r="N39" s="11"/>
      <c r="P39" s="4"/>
    </row>
    <row r="40" spans="1:17" ht="12" customHeight="1" x14ac:dyDescent="0.25">
      <c r="A40" s="11" t="str">
        <f>VLOOKUP($R$8,Division4f,2,FALSE)</f>
        <v>432 Wetteren 4</v>
      </c>
      <c r="B40" s="11" t="str">
        <f>VLOOKUP($S$8,Division4f,2,FALSE)</f>
        <v>422 MSV 1</v>
      </c>
      <c r="C40" s="4">
        <v>0</v>
      </c>
      <c r="D40" s="4" t="s">
        <v>74</v>
      </c>
      <c r="E40" s="4">
        <v>4</v>
      </c>
      <c r="G40" s="11" t="str">
        <f>VLOOKUP($R$8,Division4g,2,FALSE)</f>
        <v>207 2 Fous Diogène 1</v>
      </c>
      <c r="H40" s="11" t="str">
        <f>VLOOKUP($S$8,Division4g,2,FALSE)</f>
        <v>244 Brussels 4</v>
      </c>
      <c r="I40" s="98">
        <v>3.5</v>
      </c>
      <c r="J40" s="4" t="s">
        <v>74</v>
      </c>
      <c r="K40" s="98">
        <v>0.5</v>
      </c>
      <c r="M40" s="11" t="str">
        <f>VLOOKUP($R$8,Division4h,2,FALSE)</f>
        <v>714 Pelt 1</v>
      </c>
      <c r="N40" s="11" t="str">
        <f>VLOOKUP($S$8,Division4h,2,FALSE)</f>
        <v>604 KSK47-Eynatten 3</v>
      </c>
      <c r="O40" s="98">
        <v>4</v>
      </c>
      <c r="P40" s="4" t="s">
        <v>74</v>
      </c>
      <c r="Q40" s="98">
        <v>0</v>
      </c>
    </row>
    <row r="41" spans="1:17" ht="12" customHeight="1" x14ac:dyDescent="0.25">
      <c r="A41" s="11" t="str">
        <f>VLOOKUP($R$9,Division4f,2,FALSE)</f>
        <v>438 Deinze 1</v>
      </c>
      <c r="B41" s="11" t="str">
        <f>VLOOKUP($S$9,Division4f,2,FALSE)</f>
        <v>401 KGSRL 10</v>
      </c>
      <c r="C41" s="4">
        <v>1.5</v>
      </c>
      <c r="D41" s="4" t="s">
        <v>74</v>
      </c>
      <c r="E41" s="4">
        <v>2.5</v>
      </c>
      <c r="G41" s="11" t="str">
        <f>VLOOKUP($R$9,Division4g,2,FALSE)</f>
        <v>229 Woluwe 1</v>
      </c>
      <c r="H41" s="11" t="str">
        <f>VLOOKUP($S$9,Division4g,2,FALSE)</f>
        <v>511 Echiquier Centre 2</v>
      </c>
      <c r="I41" s="98">
        <v>3.5</v>
      </c>
      <c r="J41" s="4" t="s">
        <v>74</v>
      </c>
      <c r="K41" s="98">
        <v>0.5</v>
      </c>
      <c r="M41" s="11" t="str">
        <f>VLOOKUP($R$9,Division4h,2,FALSE)</f>
        <v>712 Landen 1</v>
      </c>
      <c r="N41" s="11" t="str">
        <f>VLOOKUP($S$9,Division4h,2,FALSE)</f>
        <v>727 Midden-Limburg 2</v>
      </c>
      <c r="O41" s="98">
        <v>3.5</v>
      </c>
      <c r="P41" s="4" t="s">
        <v>74</v>
      </c>
      <c r="Q41" s="98">
        <v>0.5</v>
      </c>
    </row>
    <row r="42" spans="1:17" ht="12" customHeight="1" x14ac:dyDescent="0.25">
      <c r="A42" s="11" t="str">
        <f>VLOOKUP($R$10,Division4f,2,FALSE)</f>
        <v>417 Pion-Aalst 2</v>
      </c>
      <c r="B42" s="11" t="str">
        <f>VLOOKUP($S$10,Division4f,2,FALSE)</f>
        <v>465 SK Artevelde 2</v>
      </c>
      <c r="C42" s="4">
        <v>2</v>
      </c>
      <c r="D42" s="4" t="s">
        <v>74</v>
      </c>
      <c r="E42" s="4">
        <v>2</v>
      </c>
      <c r="G42" s="11" t="str">
        <f>VLOOKUP($R$10,Division4g,2,FALSE)</f>
        <v>601 CRELEL Liège 4</v>
      </c>
      <c r="H42" s="11" t="str">
        <f>VLOOKUP($S$10,Division4g,2,FALSE)</f>
        <v>278 Pantin 6</v>
      </c>
      <c r="I42" s="98">
        <v>1</v>
      </c>
      <c r="J42" s="4" t="s">
        <v>74</v>
      </c>
      <c r="K42" s="98">
        <v>3</v>
      </c>
      <c r="M42" s="11" t="str">
        <f>VLOOKUP($R$10,Division4h,2,FALSE)</f>
        <v>601 CRELEL Liège 6</v>
      </c>
      <c r="N42" s="11" t="str">
        <f>VLOOKUP($S$10,Division4h,2,FALSE)</f>
        <v>607 KSK Rochade 5</v>
      </c>
      <c r="O42" s="98">
        <v>1.5</v>
      </c>
      <c r="P42" s="4" t="s">
        <v>74</v>
      </c>
      <c r="Q42" s="98">
        <v>2.5</v>
      </c>
    </row>
    <row r="43" spans="1:17" ht="12" customHeight="1" x14ac:dyDescent="0.25">
      <c r="A43" s="11" t="str">
        <f>VLOOKUP($R$11,Division4f,2,FALSE)</f>
        <v>402 Jean Jaures Gent 2</v>
      </c>
      <c r="B43" s="11" t="str">
        <f>VLOOKUP($S$11,Division4f,2,FALSE)</f>
        <v>401 KGSRL 9</v>
      </c>
      <c r="C43" s="4">
        <v>2</v>
      </c>
      <c r="D43" s="4" t="s">
        <v>74</v>
      </c>
      <c r="E43" s="4">
        <v>2</v>
      </c>
      <c r="G43" s="11" t="str">
        <f>VLOOKUP($R$11,Division4g,2,FALSE)</f>
        <v>601 CRELEL Liège 5</v>
      </c>
      <c r="H43" s="11" t="str">
        <f>VLOOKUP($S$11,Division4g,2,FALSE)</f>
        <v>901 Namur Echecs 4</v>
      </c>
      <c r="I43" s="98">
        <v>3</v>
      </c>
      <c r="J43" s="4" t="s">
        <v>74</v>
      </c>
      <c r="K43" s="98">
        <v>1</v>
      </c>
      <c r="M43" s="11" t="str">
        <f>VLOOKUP($R$11,Division4h,2,FALSE)</f>
        <v>601 CRELEL Liège 7</v>
      </c>
      <c r="N43" s="11" t="str">
        <f>VLOOKUP($S$11,Division4h,2,FALSE)</f>
        <v>607 KSK Rochade 4</v>
      </c>
      <c r="O43" s="98">
        <v>3</v>
      </c>
      <c r="P43" s="4" t="s">
        <v>74</v>
      </c>
      <c r="Q43" s="98">
        <v>1</v>
      </c>
    </row>
    <row r="44" spans="1:17" ht="12" customHeight="1" x14ac:dyDescent="0.25">
      <c r="A44" s="11" t="str">
        <f>VLOOKUP($R$12,Division4f,2,FALSE)</f>
        <v>472 De Mercatel 2</v>
      </c>
      <c r="B44" s="11" t="str">
        <f>VLOOKUP($S$12,Division4f,2,FALSE)</f>
        <v>404 Drie Torens Gent 1</v>
      </c>
      <c r="C44" s="4">
        <v>1.5</v>
      </c>
      <c r="D44" s="4" t="s">
        <v>74</v>
      </c>
      <c r="E44" s="4">
        <v>2.5</v>
      </c>
      <c r="G44" s="11" t="str">
        <f>VLOOKUP($R$12,Division4g,2,FALSE)</f>
        <v>952 Wavre 3</v>
      </c>
      <c r="H44" s="11" t="str">
        <f>VLOOKUP($S$12,Division4g,2,FALSE)</f>
        <v>226 Europchess 4</v>
      </c>
      <c r="I44" s="98">
        <v>3.5</v>
      </c>
      <c r="J44" s="4" t="s">
        <v>74</v>
      </c>
      <c r="K44" s="98">
        <v>0.5</v>
      </c>
      <c r="M44" s="11" t="str">
        <f>VLOOKUP($R$12,Division4h,2,FALSE)</f>
        <v>621 TAL 3</v>
      </c>
      <c r="N44" s="11" t="str">
        <f>VLOOKUP($S$12,Division4h,2,FALSE)</f>
        <v>604 KSK47-Eynatten 2</v>
      </c>
      <c r="O44" s="98">
        <v>0</v>
      </c>
      <c r="P44" s="4" t="s">
        <v>74</v>
      </c>
      <c r="Q44" s="98">
        <v>4</v>
      </c>
    </row>
    <row r="45" spans="1:17" ht="12" customHeight="1" x14ac:dyDescent="0.25">
      <c r="A45" s="11" t="str">
        <f>VLOOKUP($R$13,Division4f,2,FALSE)</f>
        <v>430 Landegem 3</v>
      </c>
      <c r="B45" s="11" t="str">
        <f>VLOOKUP($S$13,Division4f,2,FALSE)</f>
        <v>471 Wachtebeke 4</v>
      </c>
      <c r="C45" s="4">
        <v>2.5</v>
      </c>
      <c r="D45" s="4" t="s">
        <v>74</v>
      </c>
      <c r="E45" s="4">
        <v>1.5</v>
      </c>
      <c r="G45" s="11" t="str">
        <f>VLOOKUP($R$13,Division4g,2,FALSE)</f>
        <v>239 Boitsfort 3</v>
      </c>
      <c r="H45" s="11" t="str">
        <f>VLOOKUP($S$13,Division4g,2,FALSE)</f>
        <v>231 DT Leuven 3</v>
      </c>
      <c r="I45" s="98">
        <v>2</v>
      </c>
      <c r="J45" s="4" t="s">
        <v>74</v>
      </c>
      <c r="K45" s="98">
        <v>2</v>
      </c>
      <c r="M45" s="11" t="str">
        <f>VLOOKUP($R$13,Division4h,2,FALSE)</f>
        <v>622 Herve 1</v>
      </c>
      <c r="N45" s="11" t="str">
        <f>VLOOKUP($S$13,Division4h,2,FALSE)</f>
        <v>627 SF Wirtzfeld 3</v>
      </c>
      <c r="O45" s="98">
        <v>0.5</v>
      </c>
      <c r="P45" s="4" t="s">
        <v>74</v>
      </c>
      <c r="Q45" s="98">
        <v>3.5</v>
      </c>
    </row>
    <row r="46" spans="1:17" ht="12" customHeight="1" x14ac:dyDescent="0.25">
      <c r="A46" s="11"/>
      <c r="B46" s="11"/>
      <c r="D46" s="4"/>
      <c r="G46" s="11"/>
      <c r="H46" s="11"/>
      <c r="J46" s="4"/>
      <c r="M46" s="11"/>
      <c r="N46" s="11"/>
      <c r="P46" s="4"/>
    </row>
    <row r="47" spans="1:17" ht="12" customHeight="1" x14ac:dyDescent="0.25">
      <c r="A47" s="10" t="s">
        <v>15</v>
      </c>
      <c r="B47" s="11"/>
      <c r="D47" s="188"/>
      <c r="G47" s="10" t="s">
        <v>16</v>
      </c>
      <c r="H47" s="11"/>
      <c r="I47" s="101"/>
      <c r="J47" s="4"/>
      <c r="K47" s="101"/>
      <c r="M47" s="10" t="s">
        <v>17</v>
      </c>
      <c r="N47" s="11"/>
      <c r="P47" s="4"/>
    </row>
    <row r="48" spans="1:17" ht="12" customHeight="1" x14ac:dyDescent="0.25">
      <c r="A48" s="11" t="str">
        <f>VLOOKUP($R$8,Division5a,2,FALSE)</f>
        <v>609 Anthisnes 1</v>
      </c>
      <c r="B48" s="11" t="str">
        <f>VLOOKUP($S$8,Division5a,2,FALSE)</f>
        <v>901 Namur Echecs 6</v>
      </c>
      <c r="C48" s="4">
        <v>4</v>
      </c>
      <c r="D48" s="4" t="s">
        <v>74</v>
      </c>
      <c r="E48" s="4">
        <v>0</v>
      </c>
      <c r="G48" s="11" t="str">
        <f>VLOOKUP($R$8,Division5b,2,FALSE)</f>
        <v>230 Leuven Centraal 4</v>
      </c>
      <c r="H48" s="11" t="str">
        <f>VLOOKUP($S$8,Division5b,2,FALSE)</f>
        <v>000 Bye 5B</v>
      </c>
      <c r="J48" s="4" t="s">
        <v>74</v>
      </c>
      <c r="M48" s="11" t="str">
        <f>VLOOKUP($R$8,Division5c,2,FALSE)</f>
        <v>401 KGSRL 12</v>
      </c>
      <c r="N48" s="11" t="str">
        <f>VLOOKUP($S$8,Division5c,2,FALSE)</f>
        <v>422 MSV 2</v>
      </c>
      <c r="O48" s="98">
        <v>3</v>
      </c>
      <c r="P48" s="4" t="s">
        <v>74</v>
      </c>
      <c r="Q48" s="98">
        <v>1</v>
      </c>
    </row>
    <row r="49" spans="1:17" ht="12" customHeight="1" x14ac:dyDescent="0.25">
      <c r="A49" s="11" t="str">
        <f>VLOOKUP($R$9,Division5a,2,FALSE)</f>
        <v>712 Landen 2</v>
      </c>
      <c r="B49" s="11" t="str">
        <f>VLOOKUP($S$9,Division5a,2,FALSE)</f>
        <v>810 Marche en Famenne 2</v>
      </c>
      <c r="C49" s="4">
        <v>4</v>
      </c>
      <c r="D49" s="4" t="s">
        <v>74</v>
      </c>
      <c r="E49" s="4">
        <v>0</v>
      </c>
      <c r="G49" s="11" t="str">
        <f>VLOOKUP($R$9,Division5b,2,FALSE)</f>
        <v>174 Brasschaat 6</v>
      </c>
      <c r="H49" s="11" t="str">
        <f>VLOOKUP($S$9,Division5b,2,FALSE)</f>
        <v>401 KGSRL 11</v>
      </c>
      <c r="I49" s="98">
        <v>2.5</v>
      </c>
      <c r="J49" s="4" t="s">
        <v>74</v>
      </c>
      <c r="K49" s="98">
        <v>1.5</v>
      </c>
      <c r="M49" s="11" t="str">
        <f>VLOOKUP($R$9,Division5c,2,FALSE)</f>
        <v>313 KWSLE Waregem 3</v>
      </c>
      <c r="N49" s="11" t="str">
        <f>VLOOKUP($S$9,Division5c,2,FALSE)</f>
        <v>436 LSV-Chesspirant 4</v>
      </c>
      <c r="O49" s="98">
        <v>0.5</v>
      </c>
      <c r="P49" s="4" t="s">
        <v>74</v>
      </c>
      <c r="Q49" s="98">
        <v>3.5</v>
      </c>
    </row>
    <row r="50" spans="1:17" ht="12" customHeight="1" x14ac:dyDescent="0.25">
      <c r="A50" s="11" t="str">
        <f>VLOOKUP($R$10,Division5a,2,FALSE)</f>
        <v>902 CE Sambrevillois 2</v>
      </c>
      <c r="B50" s="11" t="str">
        <f>VLOOKUP($S$10,Division5a,2,FALSE)</f>
        <v>278 Pantin 7</v>
      </c>
      <c r="C50" s="4">
        <v>4</v>
      </c>
      <c r="D50" s="4" t="s">
        <v>74</v>
      </c>
      <c r="E50" s="4">
        <v>0</v>
      </c>
      <c r="G50" s="11" t="str">
        <f>VLOOKUP($R$10,Division5b,2,FALSE)</f>
        <v>114 Mechelen 5</v>
      </c>
      <c r="H50" s="11" t="str">
        <f>VLOOKUP($S$10,Division5b,2,FALSE)</f>
        <v>436 LSV-Chesspirant 3</v>
      </c>
      <c r="I50" s="98">
        <v>0</v>
      </c>
      <c r="J50" s="4" t="s">
        <v>74</v>
      </c>
      <c r="K50" s="98">
        <v>4</v>
      </c>
      <c r="M50" s="11" t="str">
        <f>VLOOKUP($R$10,Division5c,2,FALSE)</f>
        <v>541 Leuze-en-Hainaut 2</v>
      </c>
      <c r="N50" s="11" t="str">
        <f>VLOOKUP($S$10,Division5c,2,FALSE)</f>
        <v>521 Tournai 2</v>
      </c>
      <c r="O50" s="98">
        <v>3</v>
      </c>
      <c r="P50" s="4" t="s">
        <v>74</v>
      </c>
      <c r="Q50" s="98">
        <v>1</v>
      </c>
    </row>
    <row r="51" spans="1:17" ht="12" customHeight="1" x14ac:dyDescent="0.25">
      <c r="A51" s="11" t="str">
        <f>VLOOKUP($R$11,Division5a,2,FALSE)</f>
        <v>601 CRELEL Liège 8</v>
      </c>
      <c r="B51" s="11" t="str">
        <f>VLOOKUP($S$11,Division5a,2,FALSE)</f>
        <v>901 Namur Echecs 5</v>
      </c>
      <c r="C51" s="4">
        <v>2</v>
      </c>
      <c r="D51" s="4" t="s">
        <v>74</v>
      </c>
      <c r="E51" s="4">
        <v>2</v>
      </c>
      <c r="G51" s="11" t="str">
        <f>VLOOKUP($R$11,Division5b,2,FALSE)</f>
        <v>143 Boey Temse 3</v>
      </c>
      <c r="H51" s="11" t="str">
        <f>VLOOKUP($S$11,Division5b,2,FALSE)</f>
        <v>101 KASK 3</v>
      </c>
      <c r="I51" s="98">
        <v>4</v>
      </c>
      <c r="J51" s="4" t="s">
        <v>74</v>
      </c>
      <c r="K51" s="98">
        <v>0</v>
      </c>
      <c r="M51" s="11" t="str">
        <f>VLOOKUP($R$11,Division5c,2,FALSE)</f>
        <v>340 Izegem 2</v>
      </c>
      <c r="N51" s="11" t="str">
        <f>VLOOKUP($S$11,Division5c,2,FALSE)</f>
        <v>303 KBSK Brugge 4</v>
      </c>
      <c r="O51" s="98">
        <v>2.5</v>
      </c>
      <c r="P51" s="4" t="s">
        <v>74</v>
      </c>
      <c r="Q51" s="98">
        <v>1.5</v>
      </c>
    </row>
    <row r="52" spans="1:17" ht="12" customHeight="1" x14ac:dyDescent="0.25">
      <c r="A52" s="11" t="str">
        <f>VLOOKUP($R$12,Division5a,2,FALSE)</f>
        <v>952 Wavre 4</v>
      </c>
      <c r="B52" s="11" t="str">
        <f>VLOOKUP($S$12,Division5a,2,FALSE)</f>
        <v>000 Bye 5A</v>
      </c>
      <c r="D52" s="4" t="s">
        <v>74</v>
      </c>
      <c r="G52" s="11" t="str">
        <f>VLOOKUP($R$12,Division5b,2,FALSE)</f>
        <v>190 Burcht 1</v>
      </c>
      <c r="H52" s="11" t="str">
        <f>VLOOKUP($S$12,Division5b,2,FALSE)</f>
        <v>128 Beveren 2</v>
      </c>
      <c r="I52" s="98">
        <v>2</v>
      </c>
      <c r="J52" s="4" t="s">
        <v>74</v>
      </c>
      <c r="K52" s="98">
        <v>2</v>
      </c>
      <c r="M52" s="11" t="str">
        <f>VLOOKUP($R$12,Division5c,2,FALSE)</f>
        <v>460 Oudenaarde 2</v>
      </c>
      <c r="N52" s="11" t="str">
        <f>VLOOKUP($S$12,Division5c,2,FALSE)</f>
        <v>462 Zottegem 3</v>
      </c>
      <c r="O52" s="98">
        <v>0</v>
      </c>
      <c r="P52" s="4" t="s">
        <v>74</v>
      </c>
      <c r="Q52" s="98">
        <v>4</v>
      </c>
    </row>
    <row r="53" spans="1:17" ht="12" customHeight="1" x14ac:dyDescent="0.25">
      <c r="A53" s="11" t="str">
        <f>VLOOKUP($R$13,Division5a,2,FALSE)</f>
        <v>618 Echiquier Mosan 2</v>
      </c>
      <c r="B53" s="11" t="str">
        <f>VLOOKUP($S$13,Division5a,2,FALSE)</f>
        <v>703 Eisden/MSK-Dilsen 2</v>
      </c>
      <c r="C53" s="4">
        <v>1.5</v>
      </c>
      <c r="D53" s="4" t="s">
        <v>74</v>
      </c>
      <c r="E53" s="4">
        <v>2.5</v>
      </c>
      <c r="G53" s="11" t="str">
        <f>VLOOKUP($R$13,Division5b,2,FALSE)</f>
        <v>132 SK Oude-God 3</v>
      </c>
      <c r="H53" s="11" t="str">
        <f>VLOOKUP($S$13,Division5b,2,FALSE)</f>
        <v>130 Moretus Hoboken 2</v>
      </c>
      <c r="I53" s="98">
        <v>0.5</v>
      </c>
      <c r="J53" s="4" t="s">
        <v>74</v>
      </c>
      <c r="K53" s="98">
        <v>3.5</v>
      </c>
      <c r="M53" s="11" t="str">
        <f>VLOOKUP($R$13,Division5c,2,FALSE)</f>
        <v>000 Bye 5C</v>
      </c>
      <c r="N53" s="11" t="str">
        <f>VLOOKUP($S$13,Division5c,2,FALSE)</f>
        <v>471 Wachtebeke 5</v>
      </c>
      <c r="P53" s="4" t="s">
        <v>74</v>
      </c>
    </row>
    <row r="54" spans="1:17" ht="12" customHeight="1" x14ac:dyDescent="0.25">
      <c r="A54" s="11"/>
      <c r="B54" s="11"/>
      <c r="D54" s="4"/>
      <c r="G54" s="11"/>
      <c r="H54" s="11"/>
      <c r="J54" s="4"/>
      <c r="M54" s="11"/>
      <c r="N54" s="11"/>
      <c r="P54" s="4"/>
    </row>
    <row r="55" spans="1:17" ht="12" customHeight="1" x14ac:dyDescent="0.25">
      <c r="A55" s="10" t="s">
        <v>18</v>
      </c>
      <c r="B55" s="11"/>
      <c r="D55" s="188"/>
      <c r="G55" s="10" t="s">
        <v>19</v>
      </c>
      <c r="H55" s="11"/>
      <c r="I55" s="101"/>
      <c r="J55" s="4"/>
      <c r="K55" s="101"/>
      <c r="M55" s="10" t="s">
        <v>20</v>
      </c>
      <c r="N55" s="11"/>
      <c r="P55" s="4"/>
    </row>
    <row r="56" spans="1:17" ht="12" customHeight="1" x14ac:dyDescent="0.25">
      <c r="A56" s="11" t="str">
        <f>VLOOKUP($R$8,Division5d,2,FALSE)</f>
        <v>432 Wetteren 5</v>
      </c>
      <c r="B56" s="11" t="str">
        <f>VLOOKUP($S$8,Division5d,2,FALSE)</f>
        <v>422 MSV 3</v>
      </c>
      <c r="C56" s="4">
        <v>0</v>
      </c>
      <c r="D56" s="4" t="s">
        <v>74</v>
      </c>
      <c r="E56" s="4">
        <v>4</v>
      </c>
      <c r="G56" s="11" t="str">
        <f>VLOOKUP($R$8,Division5e,2,FALSE)</f>
        <v>627 SF Wirtzfeld 4</v>
      </c>
      <c r="H56" s="11" t="str">
        <f>VLOOKUP($S$8,Division5e,2,FALSE)</f>
        <v>604 KSK47-Eynatten 5</v>
      </c>
      <c r="I56" s="98">
        <v>2</v>
      </c>
      <c r="J56" s="4" t="s">
        <v>74</v>
      </c>
      <c r="K56" s="98">
        <v>2</v>
      </c>
      <c r="M56" s="11" t="str">
        <f>VLOOKUP($R$8,Division5f,2,FALSE)</f>
        <v>121 Turnhout 4</v>
      </c>
      <c r="N56" s="11" t="str">
        <f>VLOOKUP($S$8,Division5f,2,FALSE)</f>
        <v>714 Pelt 2</v>
      </c>
      <c r="O56" s="98">
        <v>2</v>
      </c>
      <c r="P56" s="4" t="s">
        <v>74</v>
      </c>
      <c r="Q56" s="98">
        <v>2</v>
      </c>
    </row>
    <row r="57" spans="1:17" ht="12" customHeight="1" x14ac:dyDescent="0.25">
      <c r="A57" s="11" t="str">
        <f>VLOOKUP($R$9,Division5d,2,FALSE)</f>
        <v>301 KOSK Oostende 4</v>
      </c>
      <c r="B57" s="11" t="str">
        <f>VLOOKUP($S$9,Division5d,2,FALSE)</f>
        <v>436 LSV-Chesspirant 6</v>
      </c>
      <c r="C57" s="4">
        <v>4</v>
      </c>
      <c r="D57" s="4" t="s">
        <v>74</v>
      </c>
      <c r="E57" s="4">
        <v>0</v>
      </c>
      <c r="G57" s="11" t="str">
        <f>VLOOKUP($R$9,Division5e,2,FALSE)</f>
        <v>666 Le 666 1</v>
      </c>
      <c r="H57" s="11" t="str">
        <f>VLOOKUP($S$9,Division5e,2,FALSE)</f>
        <v>619 Welkenraedt 1</v>
      </c>
      <c r="I57" s="98">
        <v>4</v>
      </c>
      <c r="J57" s="4" t="s">
        <v>74</v>
      </c>
      <c r="K57" s="98">
        <v>0</v>
      </c>
      <c r="M57" s="11" t="str">
        <f>VLOOKUP($R$9,Division5f,2,FALSE)</f>
        <v>132 SK Oude-God 4</v>
      </c>
      <c r="N57" s="11" t="str">
        <f>VLOOKUP($S$9,Division5f,2,FALSE)</f>
        <v>727 Midden-Limburg 3</v>
      </c>
      <c r="O57" s="98">
        <v>0</v>
      </c>
      <c r="P57" s="4" t="s">
        <v>74</v>
      </c>
      <c r="Q57" s="98">
        <v>4</v>
      </c>
    </row>
    <row r="58" spans="1:17" ht="12" customHeight="1" x14ac:dyDescent="0.25">
      <c r="A58" s="11" t="str">
        <f>VLOOKUP($R$10,Division5d,2,FALSE)</f>
        <v>418 Geraardsbergen 2</v>
      </c>
      <c r="B58" s="11" t="str">
        <f>VLOOKUP($S$10,Division5d,2,FALSE)</f>
        <v>436 LSV-Chesspirant 5</v>
      </c>
      <c r="C58" s="4">
        <v>1.5</v>
      </c>
      <c r="D58" s="4" t="s">
        <v>74</v>
      </c>
      <c r="E58" s="4">
        <v>2.5</v>
      </c>
      <c r="G58" s="11" t="str">
        <f>VLOOKUP($R$10,Division5e,2,FALSE)</f>
        <v>601 CRELEL Liège 9</v>
      </c>
      <c r="H58" s="11" t="str">
        <f>VLOOKUP($S$10,Division5e,2,FALSE)</f>
        <v>703 Eisden/MSK-Dilsen 3</v>
      </c>
      <c r="I58" s="98">
        <v>3</v>
      </c>
      <c r="J58" s="4" t="s">
        <v>74</v>
      </c>
      <c r="K58" s="98">
        <v>1</v>
      </c>
      <c r="M58" s="11" t="str">
        <f>VLOOKUP($R$10,Division5f,2,FALSE)</f>
        <v>114 Mechelen 6</v>
      </c>
      <c r="N58" s="11" t="str">
        <f>VLOOKUP($S$10,Division5f,2,FALSE)</f>
        <v>195 Chessmates 1</v>
      </c>
      <c r="O58" s="98">
        <v>2</v>
      </c>
      <c r="P58" s="4" t="s">
        <v>74</v>
      </c>
      <c r="Q58" s="98">
        <v>2</v>
      </c>
    </row>
    <row r="59" spans="1:17" ht="12" customHeight="1" x14ac:dyDescent="0.25">
      <c r="A59" s="11" t="str">
        <f>VLOOKUP($R$11,Division5d,2,FALSE)</f>
        <v>401 KGSRL 13</v>
      </c>
      <c r="B59" s="11" t="str">
        <f>VLOOKUP($S$11,Division5d,2,FALSE)</f>
        <v>303 KBSK Brugge 5</v>
      </c>
      <c r="C59" s="4">
        <v>1</v>
      </c>
      <c r="D59" s="4" t="s">
        <v>74</v>
      </c>
      <c r="E59" s="4">
        <v>3</v>
      </c>
      <c r="G59" s="11" t="str">
        <f>VLOOKUP($R$11,Division5e,2,FALSE)</f>
        <v>601 CRELEL Liège 10</v>
      </c>
      <c r="H59" s="11" t="str">
        <f>VLOOKUP($S$11,Division5e,2,FALSE)</f>
        <v>607 KSK Rochade 6</v>
      </c>
      <c r="I59" s="98">
        <v>0</v>
      </c>
      <c r="J59" s="4" t="s">
        <v>74</v>
      </c>
      <c r="K59" s="98">
        <v>4</v>
      </c>
      <c r="M59" s="11" t="str">
        <f>VLOOKUP($R$11,Division5f,2,FALSE)</f>
        <v>182 SC Noorderwijk 1</v>
      </c>
      <c r="N59" s="11" t="str">
        <f>VLOOKUP($S$11,Division5f,2,FALSE)</f>
        <v>192 SK Lier 1</v>
      </c>
      <c r="O59" s="98">
        <v>1</v>
      </c>
      <c r="P59" s="4" t="s">
        <v>74</v>
      </c>
      <c r="Q59" s="98">
        <v>3</v>
      </c>
    </row>
    <row r="60" spans="1:17" ht="12" customHeight="1" x14ac:dyDescent="0.25">
      <c r="A60" s="11" t="str">
        <f>VLOOKUP($R$12,Division5d,2,FALSE)</f>
        <v>472 De Mercatel 3</v>
      </c>
      <c r="B60" s="11" t="str">
        <f>VLOOKUP($S$12,Division5d,2,FALSE)</f>
        <v>462 Zottegem 4</v>
      </c>
      <c r="C60" s="4">
        <v>1.5</v>
      </c>
      <c r="D60" s="4" t="s">
        <v>74</v>
      </c>
      <c r="E60" s="4">
        <v>2.5</v>
      </c>
      <c r="G60" s="11" t="str">
        <f>VLOOKUP($R$12,Division5e,2,FALSE)</f>
        <v>621 TAL 4</v>
      </c>
      <c r="H60" s="11" t="str">
        <f>VLOOKUP($S$12,Division5e,2,FALSE)</f>
        <v>604 KSK47-Eynatten 4</v>
      </c>
      <c r="I60" s="98">
        <v>4</v>
      </c>
      <c r="J60" s="4" t="s">
        <v>74</v>
      </c>
      <c r="K60" s="98">
        <v>0</v>
      </c>
      <c r="M60" s="11" t="str">
        <f>VLOOKUP($R$12,Division5f,2,FALSE)</f>
        <v>194 ChessLooks Lier 2</v>
      </c>
      <c r="N60" s="11" t="str">
        <f>VLOOKUP($S$12,Division5f,2,FALSE)</f>
        <v>176 Westerlo 3</v>
      </c>
      <c r="O60" s="98">
        <v>1</v>
      </c>
      <c r="P60" s="4" t="s">
        <v>74</v>
      </c>
      <c r="Q60" s="98">
        <v>3</v>
      </c>
    </row>
    <row r="61" spans="1:17" ht="12" customHeight="1" x14ac:dyDescent="0.25">
      <c r="A61" s="11" t="str">
        <f>VLOOKUP($R$13,Division5d,2,FALSE)</f>
        <v>401 KGSRL 14</v>
      </c>
      <c r="B61" s="11" t="str">
        <f>VLOOKUP($S$13,Division5d,2,FALSE)</f>
        <v>000 Bye 5D</v>
      </c>
      <c r="D61" s="4" t="s">
        <v>74</v>
      </c>
      <c r="G61" s="11" t="str">
        <f>VLOOKUP($R$13,Division5e,2,FALSE)</f>
        <v>000 Bye 5E</v>
      </c>
      <c r="H61" s="11" t="str">
        <f>VLOOKUP($S$13,Division5e,2,FALSE)</f>
        <v>609 Anthisnes 2</v>
      </c>
      <c r="J61" s="4" t="s">
        <v>74</v>
      </c>
      <c r="M61" s="11" t="str">
        <f>VLOOKUP($R$13,Division5f,2,FALSE)</f>
        <v>162 Molse SC 2</v>
      </c>
      <c r="N61" s="11" t="str">
        <f>VLOOKUP($S$13,Division5f,2,FALSE)</f>
        <v>135 Geel 2</v>
      </c>
      <c r="O61" s="98">
        <v>0</v>
      </c>
      <c r="P61" s="4" t="s">
        <v>74</v>
      </c>
      <c r="Q61" s="98">
        <v>4</v>
      </c>
    </row>
    <row r="62" spans="1:17" ht="12" customHeight="1" x14ac:dyDescent="0.25">
      <c r="A62" s="11"/>
      <c r="B62" s="11"/>
      <c r="D62" s="4"/>
      <c r="G62" s="11"/>
      <c r="H62" s="11"/>
      <c r="J62" s="4"/>
      <c r="M62" s="11"/>
      <c r="N62" s="11"/>
      <c r="P62" s="4"/>
    </row>
    <row r="63" spans="1:17" ht="12" customHeight="1" x14ac:dyDescent="0.25">
      <c r="A63" s="10" t="s">
        <v>21</v>
      </c>
      <c r="B63" s="11"/>
      <c r="D63" s="188"/>
      <c r="G63" s="10" t="s">
        <v>22</v>
      </c>
      <c r="H63" s="11"/>
      <c r="I63" s="101"/>
      <c r="J63" s="4"/>
      <c r="K63" s="101"/>
      <c r="M63" s="10" t="s">
        <v>23</v>
      </c>
      <c r="N63" s="11"/>
      <c r="P63" s="4"/>
    </row>
    <row r="64" spans="1:17" ht="12" customHeight="1" x14ac:dyDescent="0.25">
      <c r="A64" s="11" t="str">
        <f>VLOOKUP($R$8,Division5g,2,FALSE)</f>
        <v>230 Leuven Centraal 5</v>
      </c>
      <c r="B64" s="11" t="str">
        <f>VLOOKUP($S$8,Division5g,2,FALSE)</f>
        <v>244 Brussels 5</v>
      </c>
      <c r="C64" s="4">
        <v>4</v>
      </c>
      <c r="D64" s="4" t="s">
        <v>74</v>
      </c>
      <c r="E64" s="4">
        <v>0</v>
      </c>
      <c r="G64" s="11" t="str">
        <f>VLOOKUP($R$8,Division5h,2,FALSE)</f>
        <v>351 Knokke 1</v>
      </c>
      <c r="H64" s="11" t="str">
        <f>VLOOKUP($S$8,Division5h,2,FALSE)</f>
        <v>422 MSV 4</v>
      </c>
      <c r="I64" s="98">
        <v>3</v>
      </c>
      <c r="J64" s="4" t="s">
        <v>74</v>
      </c>
      <c r="K64" s="98">
        <v>1</v>
      </c>
      <c r="M64" s="11" t="str">
        <f>VLOOKUP($R$8,Division5i,2,FALSE)</f>
        <v>548 Caissa Europe 3</v>
      </c>
      <c r="N64" s="11" t="str">
        <f>VLOOKUP($S$8,Division5i,2,FALSE)</f>
        <v>514 Montigny-Fontaine 3</v>
      </c>
      <c r="O64" s="98">
        <v>2</v>
      </c>
      <c r="P64" s="4" t="s">
        <v>74</v>
      </c>
      <c r="Q64" s="98">
        <v>2</v>
      </c>
    </row>
    <row r="65" spans="1:17" ht="12" customHeight="1" x14ac:dyDescent="0.25">
      <c r="A65" s="11" t="str">
        <f>VLOOKUP($R$9,Division5g,2,FALSE)</f>
        <v>207 2 Fous Diogène 2</v>
      </c>
      <c r="B65" s="11" t="str">
        <f>VLOOKUP($S$9,Division5g,2,FALSE)</f>
        <v>239 Boitsfort 4</v>
      </c>
      <c r="C65" s="4">
        <v>3</v>
      </c>
      <c r="D65" s="4" t="s">
        <v>74</v>
      </c>
      <c r="E65" s="4">
        <v>1</v>
      </c>
      <c r="G65" s="11" t="str">
        <f>VLOOKUP($R$9,Division5h,2,FALSE)</f>
        <v>401 KGSRL 15</v>
      </c>
      <c r="H65" s="11" t="str">
        <f>VLOOKUP($S$9,Division5h,2,FALSE)</f>
        <v>436 LSV-Chesspirant 7</v>
      </c>
      <c r="I65" s="98">
        <v>0.5</v>
      </c>
      <c r="J65" s="4" t="s">
        <v>74</v>
      </c>
      <c r="K65" s="98">
        <v>3.5</v>
      </c>
      <c r="M65" s="11" t="str">
        <f>VLOOKUP($R$9,Division5i,2,FALSE)</f>
        <v>000 Bye 5I</v>
      </c>
      <c r="N65" s="11" t="str">
        <f>VLOOKUP($S$9,Division5i,2,FALSE)</f>
        <v>909 Philippeville 2</v>
      </c>
      <c r="P65" s="4" t="s">
        <v>74</v>
      </c>
    </row>
    <row r="66" spans="1:17" ht="12" customHeight="1" x14ac:dyDescent="0.25">
      <c r="A66" s="11" t="str">
        <f>VLOOKUP($R$10,Division5g,2,FALSE)</f>
        <v>114 Mechelen 7</v>
      </c>
      <c r="B66" s="11" t="str">
        <f>VLOOKUP($S$10,Division5g,2,FALSE)</f>
        <v>278 Pantin 8</v>
      </c>
      <c r="C66" s="4">
        <v>1</v>
      </c>
      <c r="D66" s="4" t="s">
        <v>74</v>
      </c>
      <c r="E66" s="4">
        <v>3</v>
      </c>
      <c r="G66" s="11" t="str">
        <f>VLOOKUP($R$10,Division5h,2,FALSE)</f>
        <v>307 Bredene 2</v>
      </c>
      <c r="H66" s="11" t="str">
        <f>VLOOKUP($S$10,Division5h,2,FALSE)</f>
        <v>322 KVSK Veurne 1</v>
      </c>
      <c r="I66" s="98">
        <v>2.5</v>
      </c>
      <c r="J66" s="4" t="s">
        <v>74</v>
      </c>
      <c r="K66" s="98">
        <v>1.5</v>
      </c>
      <c r="M66" s="11" t="str">
        <f>VLOOKUP($R$10,Division5i,2,FALSE)</f>
        <v>541 Leuze-en-Hainaut 3</v>
      </c>
      <c r="N66" s="11" t="str">
        <f>VLOOKUP($S$10,Division5i,2,FALSE)</f>
        <v>549 Saint-Ghislain 1</v>
      </c>
      <c r="O66" s="98">
        <v>2.5</v>
      </c>
      <c r="P66" s="4" t="s">
        <v>74</v>
      </c>
      <c r="Q66" s="98">
        <v>1.5</v>
      </c>
    </row>
    <row r="67" spans="1:17" ht="12" customHeight="1" x14ac:dyDescent="0.25">
      <c r="A67" s="11" t="str">
        <f>VLOOKUP($R$11,Division5g,2,FALSE)</f>
        <v>209 The Belgian CC 3</v>
      </c>
      <c r="B67" s="11" t="str">
        <f>VLOOKUP($S$11,Division5g,2,FALSE)</f>
        <v>233 DZD Halle 1</v>
      </c>
      <c r="C67" s="4">
        <v>2.5</v>
      </c>
      <c r="D67" s="4" t="s">
        <v>74</v>
      </c>
      <c r="E67" s="4">
        <v>1.5</v>
      </c>
      <c r="G67" s="11" t="str">
        <f>VLOOKUP($R$11,Division5h,2,FALSE)</f>
        <v>340 Izegem 3</v>
      </c>
      <c r="H67" s="11" t="str">
        <f>VLOOKUP($S$11,Division5h,2,FALSE)</f>
        <v>303 KBSK Brugge 6</v>
      </c>
      <c r="I67" s="98">
        <v>1</v>
      </c>
      <c r="J67" s="4" t="s">
        <v>74</v>
      </c>
      <c r="K67" s="98">
        <v>3</v>
      </c>
      <c r="M67" s="11" t="str">
        <f>VLOOKUP($R$11,Division5i,2,FALSE)</f>
        <v>501 CREC Charlerloi 3</v>
      </c>
      <c r="N67" s="11" t="str">
        <f>VLOOKUP($S$11,Division5i,2,FALSE)</f>
        <v>518 Soignies 1</v>
      </c>
      <c r="O67" s="98">
        <v>2.5</v>
      </c>
      <c r="P67" s="4" t="s">
        <v>74</v>
      </c>
      <c r="Q67" s="98">
        <v>1.5</v>
      </c>
    </row>
    <row r="68" spans="1:17" ht="12" customHeight="1" x14ac:dyDescent="0.25">
      <c r="A68" s="11" t="str">
        <f>VLOOKUP($R$12,Division5g,2,FALSE)</f>
        <v>952 Wavre 5</v>
      </c>
      <c r="B68" s="11" t="str">
        <f>VLOOKUP($S$12,Division5g,2,FALSE)</f>
        <v>226 Europchess 5</v>
      </c>
      <c r="C68" s="4">
        <v>4</v>
      </c>
      <c r="D68" s="4" t="s">
        <v>74</v>
      </c>
      <c r="E68" s="4">
        <v>0</v>
      </c>
      <c r="G68" s="11" t="str">
        <f>VLOOKUP($R$12,Division5h,2,FALSE)</f>
        <v>475 Rapid Aalter 2</v>
      </c>
      <c r="H68" s="11" t="str">
        <f>VLOOKUP($S$12,Division5h,2,FALSE)</f>
        <v>304 Tielt 2</v>
      </c>
      <c r="I68" s="98">
        <v>2</v>
      </c>
      <c r="J68" s="4" t="s">
        <v>74</v>
      </c>
      <c r="K68" s="98">
        <v>2</v>
      </c>
      <c r="M68" s="11" t="str">
        <f>VLOOKUP($R$12,Division5i,2,FALSE)</f>
        <v>547 Ren. Binche 1</v>
      </c>
      <c r="N68" s="11" t="str">
        <f>VLOOKUP($S$12,Division5i,2,FALSE)</f>
        <v>551 HCC Jurbise 2</v>
      </c>
      <c r="O68" s="98">
        <v>3</v>
      </c>
      <c r="P68" s="4" t="s">
        <v>74</v>
      </c>
      <c r="Q68" s="98">
        <v>1</v>
      </c>
    </row>
    <row r="69" spans="1:17" ht="12" customHeight="1" x14ac:dyDescent="0.25">
      <c r="A69" s="11" t="str">
        <f>VLOOKUP($R$13,Division5g,2,FALSE)</f>
        <v>201 CREB Bruxelles 3</v>
      </c>
      <c r="B69" s="11" t="str">
        <f>VLOOKUP($S$13,Division5g,2,FALSE)</f>
        <v>961 Braine Echecs 2</v>
      </c>
      <c r="C69" s="4">
        <v>4</v>
      </c>
      <c r="D69" s="4" t="s">
        <v>74</v>
      </c>
      <c r="E69" s="4">
        <v>0</v>
      </c>
      <c r="G69" s="11" t="str">
        <f>VLOOKUP($R$13,Division5h,2,FALSE)</f>
        <v>430 Landegem 4</v>
      </c>
      <c r="H69" s="11" t="str">
        <f>VLOOKUP($S$13,Division5h,2,FALSE)</f>
        <v>301 KOSK Oostende 5</v>
      </c>
      <c r="I69" s="98">
        <v>2.5</v>
      </c>
      <c r="J69" s="4" t="s">
        <v>74</v>
      </c>
      <c r="K69" s="98">
        <v>1.5</v>
      </c>
      <c r="M69" s="11" t="str">
        <f>VLOOKUP($R$13,Division5i,2,FALSE)</f>
        <v>525 CELB Anderlues 2</v>
      </c>
      <c r="N69" s="11" t="str">
        <f>VLOOKUP($S$13,Division5i,2,FALSE)</f>
        <v>953 Nivelles 1</v>
      </c>
      <c r="O69" s="98">
        <v>1</v>
      </c>
      <c r="P69" s="4" t="s">
        <v>74</v>
      </c>
      <c r="Q69" s="98">
        <v>3</v>
      </c>
    </row>
    <row r="70" spans="1:17" ht="12" customHeight="1" x14ac:dyDescent="0.25">
      <c r="A70" s="11"/>
      <c r="B70" s="11"/>
      <c r="D70" s="4"/>
      <c r="G70" s="11"/>
      <c r="H70" s="11"/>
      <c r="J70" s="4"/>
      <c r="M70" s="11"/>
      <c r="N70" s="11"/>
      <c r="P70" s="4"/>
    </row>
    <row r="71" spans="1:17" ht="12" customHeight="1" x14ac:dyDescent="0.25">
      <c r="A71" s="10" t="s">
        <v>24</v>
      </c>
      <c r="B71" s="11"/>
      <c r="D71" s="188"/>
      <c r="G71" s="10" t="s">
        <v>25</v>
      </c>
      <c r="H71" s="11"/>
      <c r="I71" s="101"/>
      <c r="J71" s="4"/>
      <c r="K71" s="101"/>
      <c r="M71" s="10" t="s">
        <v>26</v>
      </c>
      <c r="N71" s="11"/>
      <c r="P71" s="4"/>
    </row>
    <row r="72" spans="1:17" ht="12" customHeight="1" x14ac:dyDescent="0.25">
      <c r="A72" s="11" t="str">
        <f>VLOOKUP($R$8,Division5j,2,FALSE)</f>
        <v>432 Wetteren 6</v>
      </c>
      <c r="B72" s="11" t="str">
        <f>VLOOKUP($S$8,Division5j,2,FALSE)</f>
        <v>128 Beveren 3</v>
      </c>
      <c r="C72" s="4">
        <v>1.5</v>
      </c>
      <c r="D72" s="4" t="s">
        <v>74</v>
      </c>
      <c r="E72" s="4">
        <v>2.5</v>
      </c>
      <c r="G72" s="11" t="str">
        <f>VLOOKUP($R$8,Division5k,2,FALSE)</f>
        <v>207 2 Fous Diogène 3</v>
      </c>
      <c r="H72" s="11" t="str">
        <f>VLOOKUP($S$8,Division5k,2,FALSE)</f>
        <v>514 Montigny-Fontaine 4</v>
      </c>
      <c r="I72" s="98">
        <v>3</v>
      </c>
      <c r="J72" s="4" t="s">
        <v>74</v>
      </c>
      <c r="K72" s="98">
        <v>1</v>
      </c>
      <c r="M72" s="11" t="str">
        <f>VLOOKUP($R$8,Division5l,2,FALSE)</f>
        <v>230 Leuven Centraal 6</v>
      </c>
      <c r="N72" s="11" t="str">
        <f>VLOOKUP($S$8,Division5l,2,FALSE)</f>
        <v>124 Deurne 4</v>
      </c>
      <c r="O72" s="98">
        <v>0.5</v>
      </c>
      <c r="P72" s="4" t="s">
        <v>74</v>
      </c>
      <c r="Q72" s="98">
        <v>3.5</v>
      </c>
    </row>
    <row r="73" spans="1:17" ht="12" customHeight="1" x14ac:dyDescent="0.25">
      <c r="A73" s="11" t="str">
        <f>VLOOKUP($R$9,Division5j,2,FALSE)</f>
        <v>204 Excelsior 1</v>
      </c>
      <c r="B73" s="11" t="str">
        <f>VLOOKUP($S$9,Division5j,2,FALSE)</f>
        <v>436 LSV-Chesspirant 9</v>
      </c>
      <c r="C73" s="4">
        <v>1</v>
      </c>
      <c r="D73" s="4" t="s">
        <v>74</v>
      </c>
      <c r="E73" s="4">
        <v>3</v>
      </c>
      <c r="G73" s="11" t="str">
        <f>VLOOKUP($R$9,Division5k,2,FALSE)</f>
        <v>228 Dworp 4</v>
      </c>
      <c r="H73" s="11" t="str">
        <f>VLOOKUP($S$9,Division5k,2,FALSE)</f>
        <v>551 HCC Jurbise 3</v>
      </c>
      <c r="I73" s="98">
        <v>4</v>
      </c>
      <c r="J73" s="4" t="s">
        <v>74</v>
      </c>
      <c r="K73" s="98">
        <v>0</v>
      </c>
      <c r="M73" s="11" t="str">
        <f>VLOOKUP($R$9,Division5l,2,FALSE)</f>
        <v>174 Brasschaat 7</v>
      </c>
      <c r="N73" s="11" t="str">
        <f>VLOOKUP($S$9,Division5l,2,FALSE)</f>
        <v>260 Kapelle o/d Bos 2</v>
      </c>
      <c r="O73" s="98">
        <v>1.5</v>
      </c>
      <c r="P73" s="4" t="s">
        <v>74</v>
      </c>
      <c r="Q73" s="98">
        <v>2.5</v>
      </c>
    </row>
    <row r="74" spans="1:17" ht="12" customHeight="1" x14ac:dyDescent="0.25">
      <c r="A74" s="11" t="str">
        <f>VLOOKUP($R$10,Division5j,2,FALSE)</f>
        <v>417 Pion-Aalst 3</v>
      </c>
      <c r="B74" s="11" t="str">
        <f>VLOOKUP($S$10,Division5j,2,FALSE)</f>
        <v>436 LSV-Chesspirant 8</v>
      </c>
      <c r="C74" s="4">
        <v>3</v>
      </c>
      <c r="D74" s="4" t="s">
        <v>74</v>
      </c>
      <c r="E74" s="4">
        <v>1</v>
      </c>
      <c r="G74" s="11" t="str">
        <f>VLOOKUP($R$10,Division5k,2,FALSE)</f>
        <v>902 CE Sambrevillois 3</v>
      </c>
      <c r="H74" s="11" t="str">
        <f>VLOOKUP($S$10,Division5k,2,FALSE)</f>
        <v>549 Saint-Ghislain 2</v>
      </c>
      <c r="I74" s="98">
        <v>1.5</v>
      </c>
      <c r="J74" s="4" t="s">
        <v>74</v>
      </c>
      <c r="K74" s="98">
        <v>2.5</v>
      </c>
      <c r="M74" s="11" t="str">
        <f>VLOOKUP($R$10,Division5l,2,FALSE)</f>
        <v>114 Mechelen 8</v>
      </c>
      <c r="N74" s="11" t="str">
        <f>VLOOKUP($S$10,Division5l,2,FALSE)</f>
        <v>166 TSM Mechelen 3</v>
      </c>
      <c r="O74" s="98">
        <v>1.5</v>
      </c>
      <c r="P74" s="4" t="s">
        <v>74</v>
      </c>
      <c r="Q74" s="98">
        <v>2.5</v>
      </c>
    </row>
    <row r="75" spans="1:17" ht="12" customHeight="1" x14ac:dyDescent="0.25">
      <c r="A75" s="11" t="str">
        <f>VLOOKUP($R$11,Division5j,2,FALSE)</f>
        <v>143 Boey Temse 4</v>
      </c>
      <c r="B75" s="11" t="str">
        <f>VLOOKUP($S$11,Division5j,2,FALSE)</f>
        <v>401 KGSRL 16</v>
      </c>
      <c r="C75" s="4">
        <v>3</v>
      </c>
      <c r="D75" s="4" t="s">
        <v>74</v>
      </c>
      <c r="E75" s="4">
        <v>1</v>
      </c>
      <c r="G75" s="11" t="str">
        <f>VLOOKUP($R$11,Division5k,2,FALSE)</f>
        <v>501 CREC Charlerloi 4</v>
      </c>
      <c r="H75" s="11" t="str">
        <f>VLOOKUP($S$11,Division5k,2,FALSE)</f>
        <v>233 DZD Halle 2</v>
      </c>
      <c r="I75" s="98">
        <v>1.5</v>
      </c>
      <c r="J75" s="4" t="s">
        <v>74</v>
      </c>
      <c r="K75" s="98">
        <v>2.5</v>
      </c>
      <c r="M75" s="11" t="str">
        <f>VLOOKUP($R$11,Division5l,2,FALSE)</f>
        <v>132 SK Oude-God 6</v>
      </c>
      <c r="N75" s="11" t="str">
        <f>VLOOKUP($S$11,Division5l,2,FALSE)</f>
        <v>192 SK Lier 2</v>
      </c>
      <c r="O75" s="98">
        <v>4</v>
      </c>
      <c r="P75" s="4" t="s">
        <v>74</v>
      </c>
      <c r="Q75" s="98">
        <v>0</v>
      </c>
    </row>
    <row r="76" spans="1:17" ht="12" customHeight="1" x14ac:dyDescent="0.25">
      <c r="A76" s="11" t="str">
        <f>VLOOKUP($R$12,Division5j,2,FALSE)</f>
        <v>190 Burcht 2</v>
      </c>
      <c r="B76" s="11" t="str">
        <f>VLOOKUP($S$12,Division5j,2,FALSE)</f>
        <v>132 SK Oude-God 5</v>
      </c>
      <c r="C76" s="4">
        <v>2</v>
      </c>
      <c r="D76" s="4" t="s">
        <v>74</v>
      </c>
      <c r="E76" s="4">
        <v>2</v>
      </c>
      <c r="G76" s="11" t="str">
        <f>VLOOKUP($R$12,Division5k,2,FALSE)</f>
        <v>952 Wavre 6</v>
      </c>
      <c r="H76" s="11" t="str">
        <f>VLOOKUP($S$12,Division5k,2,FALSE)</f>
        <v>000 Bye 5K</v>
      </c>
      <c r="J76" s="4" t="s">
        <v>74</v>
      </c>
      <c r="M76" s="11" t="str">
        <f>VLOOKUP($R$12,Division5l,2,FALSE)</f>
        <v>194 ChessLooks Lier 3</v>
      </c>
      <c r="N76" s="11" t="str">
        <f>VLOOKUP($S$12,Division5l,2,FALSE)</f>
        <v>128 Beveren 4</v>
      </c>
      <c r="O76" s="98">
        <v>4</v>
      </c>
      <c r="P76" s="4" t="s">
        <v>74</v>
      </c>
      <c r="Q76" s="98">
        <v>0</v>
      </c>
    </row>
    <row r="77" spans="1:17" ht="12" customHeight="1" x14ac:dyDescent="0.25">
      <c r="A77" s="11" t="str">
        <f>VLOOKUP($R$13,Division5j,2,FALSE)</f>
        <v>261 Opwijk 3</v>
      </c>
      <c r="B77" s="11" t="str">
        <f>VLOOKUP($S$13,Division5j,2,FALSE)</f>
        <v>425 Dendermonde 2</v>
      </c>
      <c r="C77" s="4">
        <v>1.5</v>
      </c>
      <c r="D77" s="4" t="s">
        <v>74</v>
      </c>
      <c r="E77" s="4">
        <v>2.5</v>
      </c>
      <c r="G77" s="11" t="str">
        <f>VLOOKUP($R$13,Division5k,2,FALSE)</f>
        <v>525 CELB Anderlues 3</v>
      </c>
      <c r="H77" s="11" t="str">
        <f>VLOOKUP($S$13,Division5k,2,FALSE)</f>
        <v>961 Braine Echecs 3</v>
      </c>
      <c r="I77" s="98">
        <v>3.5</v>
      </c>
      <c r="J77" s="4" t="s">
        <v>74</v>
      </c>
      <c r="K77" s="98">
        <v>0.5</v>
      </c>
      <c r="M77" s="11" t="str">
        <f>VLOOKUP($R$13,Division5l,2,FALSE)</f>
        <v>130 Moretus Hoboken 3</v>
      </c>
      <c r="N77" s="11" t="str">
        <f>VLOOKUP($S$13,Division5l,2,FALSE)</f>
        <v>135 Geel 3</v>
      </c>
      <c r="O77" s="98">
        <v>0</v>
      </c>
      <c r="P77" s="4" t="s">
        <v>74</v>
      </c>
      <c r="Q77" s="98">
        <v>4</v>
      </c>
    </row>
    <row r="78" spans="1:17" ht="12" customHeight="1" x14ac:dyDescent="0.25">
      <c r="E78" s="95"/>
      <c r="J78" s="4"/>
      <c r="P78" s="4"/>
    </row>
    <row r="79" spans="1:17" ht="12" hidden="1" customHeight="1" x14ac:dyDescent="0.25">
      <c r="A79" s="10" t="s">
        <v>27</v>
      </c>
      <c r="B79" s="11"/>
      <c r="E79" s="95"/>
      <c r="G79" s="10" t="s">
        <v>44</v>
      </c>
      <c r="H79" s="11"/>
      <c r="I79" s="101"/>
      <c r="J79" s="4"/>
      <c r="K79" s="101"/>
      <c r="P79" s="4"/>
    </row>
    <row r="80" spans="1:17" ht="12" hidden="1" customHeight="1" x14ac:dyDescent="0.25">
      <c r="A80" s="11">
        <f>VLOOKUP($R$8,Division5m,2,FALSE)</f>
        <v>0</v>
      </c>
      <c r="B80" s="11">
        <f>VLOOKUP($S$8,Division5m,2,FALSE)</f>
        <v>0</v>
      </c>
      <c r="E80" s="95"/>
      <c r="G80" s="11">
        <f>VLOOKUP($R$8,Division5n,2,FALSE)</f>
        <v>0</v>
      </c>
      <c r="H80" s="11">
        <f>VLOOKUP($S$8,Division5n,2,FALSE)</f>
        <v>0</v>
      </c>
      <c r="J80" s="4"/>
      <c r="P80" s="4"/>
    </row>
    <row r="81" spans="1:16" ht="12" hidden="1" customHeight="1" x14ac:dyDescent="0.25">
      <c r="A81" s="11">
        <f>VLOOKUP($R$9,Division5m,2,FALSE)</f>
        <v>0</v>
      </c>
      <c r="B81" s="11">
        <f>VLOOKUP($S$9,Division5m,2,FALSE)</f>
        <v>0</v>
      </c>
      <c r="E81" s="95"/>
      <c r="G81" s="11">
        <f>VLOOKUP($R$9,Division5n,2,FALSE)</f>
        <v>0</v>
      </c>
      <c r="H81" s="11">
        <f>VLOOKUP($S$9,Division5n,2,FALSE)</f>
        <v>0</v>
      </c>
      <c r="J81" s="4"/>
      <c r="P81" s="4"/>
    </row>
    <row r="82" spans="1:16" ht="12" hidden="1" customHeight="1" x14ac:dyDescent="0.25">
      <c r="A82" s="11">
        <f>VLOOKUP($R$10,Division5m,2,FALSE)</f>
        <v>0</v>
      </c>
      <c r="B82" s="11">
        <f>VLOOKUP($S$10,Division5m,2,FALSE)</f>
        <v>0</v>
      </c>
      <c r="E82" s="95"/>
      <c r="G82" s="11">
        <f>VLOOKUP($R$10,Division5n,2,FALSE)</f>
        <v>0</v>
      </c>
      <c r="H82" s="11">
        <f>VLOOKUP($S$10,Division5n,2,FALSE)</f>
        <v>0</v>
      </c>
      <c r="J82" s="4"/>
      <c r="P82" s="4"/>
    </row>
    <row r="83" spans="1:16" ht="12" hidden="1" customHeight="1" x14ac:dyDescent="0.25">
      <c r="A83" s="11">
        <f>VLOOKUP($R$11,Division5m,2,FALSE)</f>
        <v>0</v>
      </c>
      <c r="B83" s="11">
        <f>VLOOKUP($S$11,Division5m,2,FALSE)</f>
        <v>0</v>
      </c>
      <c r="E83" s="95"/>
      <c r="G83" s="11">
        <f>VLOOKUP($R$11,Division5n,2,FALSE)</f>
        <v>0</v>
      </c>
      <c r="H83" s="11">
        <f>VLOOKUP($S$11,Division5n,2,FALSE)</f>
        <v>0</v>
      </c>
      <c r="J83" s="4"/>
      <c r="P83" s="4"/>
    </row>
    <row r="84" spans="1:16" ht="12" hidden="1" customHeight="1" x14ac:dyDescent="0.25">
      <c r="A84" s="11">
        <f>VLOOKUP($R$12,Division5m,2,FALSE)</f>
        <v>0</v>
      </c>
      <c r="B84" s="11">
        <f>VLOOKUP($S$12,Division5m,2,FALSE)</f>
        <v>0</v>
      </c>
      <c r="E84" s="95"/>
      <c r="G84" s="11">
        <f>VLOOKUP($R$12,Division5n,2,FALSE)</f>
        <v>0</v>
      </c>
      <c r="H84" s="11">
        <f>VLOOKUP($S$12,Division5n,2,FALSE)</f>
        <v>0</v>
      </c>
      <c r="J84" s="4"/>
      <c r="P84" s="4"/>
    </row>
    <row r="85" spans="1:16" ht="12" hidden="1" customHeight="1" x14ac:dyDescent="0.25">
      <c r="A85" s="11">
        <f>VLOOKUP($R$13,Division5m,2,FALSE)</f>
        <v>0</v>
      </c>
      <c r="B85" s="11">
        <f>VLOOKUP($S$13,Division5m,2,FALSE)</f>
        <v>0</v>
      </c>
      <c r="E85" s="95"/>
      <c r="G85" s="11">
        <f>VLOOKUP($R$13,Division5n,2,FALSE)</f>
        <v>0</v>
      </c>
      <c r="H85" s="11">
        <f>VLOOKUP($S$13,Division5n,2,FALSE)</f>
        <v>0</v>
      </c>
      <c r="J85" s="4"/>
      <c r="P85" s="4"/>
    </row>
    <row r="86" spans="1:16" ht="12" customHeight="1" x14ac:dyDescent="0.25">
      <c r="E86" s="95"/>
    </row>
    <row r="87" spans="1:16" ht="12" customHeight="1" x14ac:dyDescent="0.25">
      <c r="E87" s="95"/>
    </row>
    <row r="88" spans="1:16" ht="12" customHeight="1" x14ac:dyDescent="0.25">
      <c r="E88" s="95"/>
    </row>
    <row r="89" spans="1:16" ht="12" customHeight="1" x14ac:dyDescent="0.25">
      <c r="E89" s="95"/>
    </row>
    <row r="90" spans="1:16" ht="12" customHeight="1" x14ac:dyDescent="0.25">
      <c r="E90" s="95"/>
    </row>
    <row r="91" spans="1:16" ht="12" customHeight="1" x14ac:dyDescent="0.25">
      <c r="E91" s="95"/>
    </row>
    <row r="92" spans="1:16" ht="12" customHeight="1" x14ac:dyDescent="0.25">
      <c r="E92" s="95"/>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V85"/>
  <sheetViews>
    <sheetView showGridLines="0" workbookViewId="0"/>
  </sheetViews>
  <sheetFormatPr defaultColWidth="9.21875" defaultRowHeight="12" customHeight="1" x14ac:dyDescent="0.25"/>
  <cols>
    <col min="1" max="1" width="20.21875" style="5" bestFit="1" customWidth="1"/>
    <col min="2" max="2" width="21.44140625" style="5" bestFit="1" customWidth="1"/>
    <col min="3" max="3" width="3.21875" bestFit="1" customWidth="1"/>
    <col min="4" max="4" width="1.44140625" style="95" bestFit="1" customWidth="1"/>
    <col min="5" max="5" width="3.21875" bestFit="1" customWidth="1"/>
    <col min="6" max="6" width="1.5546875" style="5" customWidth="1"/>
    <col min="7" max="7" width="20.21875" style="5" bestFit="1" customWidth="1"/>
    <col min="8" max="8" width="19.77734375" style="5" bestFit="1" customWidth="1"/>
    <col min="9" max="9" width="3.21875" style="98" bestFit="1" customWidth="1"/>
    <col min="10" max="10" width="1.44140625" style="95" bestFit="1" customWidth="1"/>
    <col min="11" max="11" width="3.21875" style="98" bestFit="1" customWidth="1"/>
    <col min="12" max="12" width="1.5546875" style="5" customWidth="1"/>
    <col min="13" max="13" width="21.44140625" style="5" bestFit="1" customWidth="1"/>
    <col min="14" max="14" width="19.77734375" style="5" bestFit="1" customWidth="1"/>
    <col min="15" max="15" width="3.21875" style="98" bestFit="1" customWidth="1"/>
    <col min="16" max="16" width="1.44140625" style="95" bestFit="1" customWidth="1"/>
    <col min="17" max="17" width="3.21875" style="98" bestFit="1" customWidth="1"/>
    <col min="18" max="18" width="2.5546875" style="11" hidden="1" customWidth="1"/>
    <col min="19" max="19" width="2.5546875" style="5" hidden="1" customWidth="1"/>
    <col min="20" max="16384" width="9.21875" style="5"/>
  </cols>
  <sheetData>
    <row r="1" spans="1:22" ht="12" customHeight="1" x14ac:dyDescent="0.25">
      <c r="A1" s="3"/>
      <c r="B1" s="3"/>
      <c r="C1" s="98"/>
      <c r="D1" s="4"/>
      <c r="E1" s="98"/>
      <c r="G1" s="6" t="str">
        <f>CONCATENATE("INTERCLUBS NATIONAUX ",Data!$B$1)</f>
        <v>INTERCLUBS NATIONAUX 2021-2022</v>
      </c>
      <c r="H1" s="7"/>
      <c r="J1" s="4"/>
      <c r="M1" s="3"/>
      <c r="N1" s="3"/>
      <c r="P1" s="4"/>
    </row>
    <row r="2" spans="1:22" ht="12" customHeight="1" x14ac:dyDescent="0.25">
      <c r="A2" s="3"/>
      <c r="B2" s="3"/>
      <c r="C2" s="98"/>
      <c r="D2" s="4"/>
      <c r="E2" s="98"/>
      <c r="G2" s="6" t="str">
        <f>CONCATENATE("NATIONALE INTERCLUBS ",Data!$B$1)</f>
        <v>NATIONALE INTERCLUBS 2021-2022</v>
      </c>
      <c r="H2" s="7"/>
      <c r="J2" s="4"/>
      <c r="M2" s="3"/>
      <c r="N2" s="3"/>
      <c r="P2" s="4"/>
    </row>
    <row r="3" spans="1:22" ht="12" customHeight="1" x14ac:dyDescent="0.25">
      <c r="A3" s="3"/>
      <c r="B3" s="3"/>
      <c r="C3" s="98"/>
      <c r="D3" s="4"/>
      <c r="E3" s="98"/>
      <c r="G3" s="6"/>
      <c r="H3" s="7"/>
      <c r="J3" s="4"/>
      <c r="M3" s="3"/>
      <c r="N3" s="3"/>
      <c r="P3" s="4"/>
    </row>
    <row r="4" spans="1:22" ht="12" customHeight="1" x14ac:dyDescent="0.25">
      <c r="A4" s="3"/>
      <c r="B4" s="3"/>
      <c r="C4" s="98"/>
      <c r="D4" s="4"/>
      <c r="E4" s="98"/>
      <c r="G4" s="6"/>
      <c r="H4" s="7"/>
      <c r="J4" s="4"/>
      <c r="M4" s="3"/>
      <c r="N4" s="3"/>
      <c r="P4" s="4"/>
    </row>
    <row r="5" spans="1:22" ht="12" customHeight="1" x14ac:dyDescent="0.25">
      <c r="A5" s="3"/>
      <c r="B5" s="3"/>
      <c r="C5" s="98"/>
      <c r="D5" s="4"/>
      <c r="E5" s="98"/>
      <c r="G5" s="9" t="s">
        <v>34</v>
      </c>
      <c r="H5" s="2" t="str">
        <f>VLOOKUP(G5,Data,2,FALSE)</f>
        <v>13/02/2022</v>
      </c>
      <c r="J5" s="4"/>
      <c r="M5" s="3"/>
      <c r="N5" s="3"/>
      <c r="P5" s="4"/>
    </row>
    <row r="6" spans="1:22" ht="12" customHeight="1" x14ac:dyDescent="0.25">
      <c r="A6" s="3"/>
      <c r="B6" s="3"/>
      <c r="C6" s="98"/>
      <c r="D6" s="4"/>
      <c r="E6" s="98"/>
      <c r="G6" s="3"/>
      <c r="H6" s="3"/>
      <c r="J6" s="4"/>
      <c r="M6" s="3"/>
      <c r="N6" s="3"/>
      <c r="P6" s="4"/>
    </row>
    <row r="7" spans="1:22" ht="12" customHeight="1" x14ac:dyDescent="0.25">
      <c r="A7" s="10" t="s">
        <v>0</v>
      </c>
      <c r="B7" s="11"/>
      <c r="C7" s="98"/>
      <c r="D7" s="4"/>
      <c r="E7" s="98"/>
      <c r="G7" s="10" t="s">
        <v>1</v>
      </c>
      <c r="H7" s="11"/>
      <c r="J7" s="4"/>
      <c r="M7" s="10" t="s">
        <v>2</v>
      </c>
      <c r="N7" s="11"/>
      <c r="P7" s="4"/>
    </row>
    <row r="8" spans="1:22" ht="12" customHeight="1" x14ac:dyDescent="0.25">
      <c r="A8" s="11" t="str">
        <f>VLOOKUP($R$8,Division1,2,FALSE)</f>
        <v>514 Montigny-Fontaine 1</v>
      </c>
      <c r="B8" s="11" t="str">
        <f>VLOOKUP($S$8,Division1,2,FALSE)</f>
        <v>471 Wachtebeke 1</v>
      </c>
      <c r="C8" s="98">
        <v>0.5</v>
      </c>
      <c r="D8" s="4" t="s">
        <v>74</v>
      </c>
      <c r="E8" s="98">
        <v>7.5</v>
      </c>
      <c r="G8" s="11" t="str">
        <f>VLOOKUP($R$8,Division2a,2,FALSE)</f>
        <v>124 Deurne 1</v>
      </c>
      <c r="H8" s="11" t="str">
        <f>VLOOKUP($S$8,Division2a,2,FALSE)</f>
        <v>471 Wachtebeke 2</v>
      </c>
      <c r="I8" s="98">
        <v>5.5</v>
      </c>
      <c r="J8" s="4" t="s">
        <v>74</v>
      </c>
      <c r="K8" s="98">
        <v>2.5</v>
      </c>
      <c r="M8" s="11" t="str">
        <f>VLOOKUP($R$8,Division2b,2,FALSE)</f>
        <v>627 SF Wirtzfeld 2 - FF</v>
      </c>
      <c r="N8" s="11" t="str">
        <f>VLOOKUP($S$8,Division2b,2,FALSE)</f>
        <v>231 DT Leuven 1</v>
      </c>
      <c r="P8" s="4" t="s">
        <v>74</v>
      </c>
      <c r="R8" s="12">
        <v>12</v>
      </c>
      <c r="S8" s="11">
        <v>10</v>
      </c>
      <c r="U8" s="12"/>
      <c r="V8" s="11"/>
    </row>
    <row r="9" spans="1:22" ht="12" customHeight="1" x14ac:dyDescent="0.25">
      <c r="A9" s="11" t="str">
        <f>VLOOKUP($R$9,Division1,2,FALSE)</f>
        <v>604 KSK47-Eynatten 1</v>
      </c>
      <c r="B9" s="11" t="str">
        <f>VLOOKUP($S$9,Division1,2,FALSE)</f>
        <v>401 KGSRL 1</v>
      </c>
      <c r="C9" s="98">
        <v>4.5</v>
      </c>
      <c r="D9" s="4" t="s">
        <v>74</v>
      </c>
      <c r="E9" s="98">
        <v>3.5</v>
      </c>
      <c r="G9" s="11" t="str">
        <f>VLOOKUP($R$9,Division2a,2,FALSE)</f>
        <v>462 Zottegem 1</v>
      </c>
      <c r="H9" s="11" t="str">
        <f>VLOOKUP($S$9,Division2a,2,FALSE)</f>
        <v>261 Opwijk 1</v>
      </c>
      <c r="I9" s="98">
        <v>5</v>
      </c>
      <c r="J9" s="4" t="s">
        <v>74</v>
      </c>
      <c r="K9" s="98">
        <v>3</v>
      </c>
      <c r="M9" s="11" t="str">
        <f>VLOOKUP($R$9,Division2b,2,FALSE)</f>
        <v>226 Europchess 1</v>
      </c>
      <c r="N9" s="11" t="str">
        <f>VLOOKUP($S$9,Division2b,2,FALSE)</f>
        <v>201 CREB Bruxelles 1</v>
      </c>
      <c r="O9" s="98">
        <v>7</v>
      </c>
      <c r="P9" s="4" t="s">
        <v>74</v>
      </c>
      <c r="Q9" s="98">
        <v>1</v>
      </c>
      <c r="R9" s="12">
        <v>11</v>
      </c>
      <c r="S9" s="11">
        <v>9</v>
      </c>
      <c r="U9" s="12"/>
      <c r="V9" s="11"/>
    </row>
    <row r="10" spans="1:22" ht="12" customHeight="1" x14ac:dyDescent="0.25">
      <c r="A10" s="11" t="str">
        <f>VLOOKUP($R$10,Division1,2,FALSE)</f>
        <v>303 KBSK Brugge 1</v>
      </c>
      <c r="B10" s="11" t="str">
        <f>VLOOKUP($S$10,Division1,2,FALSE)</f>
        <v>109 Borgerhout 1</v>
      </c>
      <c r="C10" s="98">
        <v>7.5</v>
      </c>
      <c r="D10" s="4" t="s">
        <v>74</v>
      </c>
      <c r="E10" s="98">
        <v>0.5</v>
      </c>
      <c r="G10" s="11" t="str">
        <f>VLOOKUP($R$10,Division2a,2,FALSE)</f>
        <v>303 KBSK Brugge 2</v>
      </c>
      <c r="H10" s="11" t="str">
        <f>VLOOKUP($S$10,Division2a,2,FALSE)</f>
        <v>209 The Belgian CC 1</v>
      </c>
      <c r="I10" s="98">
        <v>7</v>
      </c>
      <c r="J10" s="4" t="s">
        <v>74</v>
      </c>
      <c r="K10" s="98">
        <v>1</v>
      </c>
      <c r="M10" s="11" t="str">
        <f>VLOOKUP($R$10,Division2b,2,FALSE)</f>
        <v>901 Namur Echecs 1</v>
      </c>
      <c r="N10" s="11" t="str">
        <f>VLOOKUP($S$10,Division2b,2,FALSE)</f>
        <v>952 Wavre 1</v>
      </c>
      <c r="O10" s="98">
        <v>5.5</v>
      </c>
      <c r="P10" s="4" t="s">
        <v>74</v>
      </c>
      <c r="Q10" s="98">
        <v>2.5</v>
      </c>
      <c r="R10" s="12">
        <v>1</v>
      </c>
      <c r="S10" s="11">
        <v>8</v>
      </c>
      <c r="U10" s="12"/>
      <c r="V10" s="11"/>
    </row>
    <row r="11" spans="1:22" ht="12" customHeight="1" x14ac:dyDescent="0.25">
      <c r="A11" s="11" t="str">
        <f>VLOOKUP($R$11,Division1,2,FALSE)</f>
        <v>607 KSK Rochade 1</v>
      </c>
      <c r="B11" s="11" t="str">
        <f>VLOOKUP($S$11,Division1,2,FALSE)</f>
        <v>627 SF Wirtzfeld 1</v>
      </c>
      <c r="C11" s="98">
        <v>3.5</v>
      </c>
      <c r="D11" s="4" t="s">
        <v>74</v>
      </c>
      <c r="E11" s="98">
        <v>4.5</v>
      </c>
      <c r="G11" s="11" t="str">
        <f>VLOOKUP($R$11,Division2a,2,FALSE)</f>
        <v>166 TSM Mechelen 1</v>
      </c>
      <c r="H11" s="11" t="str">
        <f>VLOOKUP($S$11,Division2a,2,FALSE)</f>
        <v>143 Boey Temse 1</v>
      </c>
      <c r="I11" s="98">
        <v>4.5</v>
      </c>
      <c r="J11" s="4" t="s">
        <v>74</v>
      </c>
      <c r="K11" s="98">
        <v>3.5</v>
      </c>
      <c r="M11" s="11" t="str">
        <f>VLOOKUP($R$11,Division2b,2,FALSE)</f>
        <v>607 KSK Rochade 2</v>
      </c>
      <c r="N11" s="11" t="str">
        <f>VLOOKUP($S$11,Division2b,2,FALSE)</f>
        <v>501 CREC Charlerloi 1</v>
      </c>
      <c r="O11" s="98">
        <v>3.5</v>
      </c>
      <c r="P11" s="4" t="s">
        <v>74</v>
      </c>
      <c r="Q11" s="98">
        <v>4.5</v>
      </c>
      <c r="R11" s="12">
        <v>2</v>
      </c>
      <c r="S11" s="11">
        <v>7</v>
      </c>
      <c r="U11" s="12"/>
      <c r="V11" s="11"/>
    </row>
    <row r="12" spans="1:22" ht="12" customHeight="1" x14ac:dyDescent="0.25">
      <c r="A12" s="11" t="str">
        <f>VLOOKUP($R$12,Division1,2,FALSE)</f>
        <v>621 TAL 1</v>
      </c>
      <c r="B12" s="11" t="str">
        <f>VLOOKUP($S$12,Division1,2,FALSE)</f>
        <v>601 CRELEL Liège 1</v>
      </c>
      <c r="C12" s="98">
        <v>0.5</v>
      </c>
      <c r="D12" s="4" t="s">
        <v>74</v>
      </c>
      <c r="E12" s="98">
        <v>7.5</v>
      </c>
      <c r="G12" s="11" t="str">
        <f>VLOOKUP($R$12,Division2a,2,FALSE)</f>
        <v>309 KRST Roeselare 1</v>
      </c>
      <c r="H12" s="11" t="str">
        <f>VLOOKUP($S$12,Division2a,2,FALSE)</f>
        <v>114 Mechelen 1</v>
      </c>
      <c r="I12" s="98">
        <v>1.5</v>
      </c>
      <c r="J12" s="4" t="s">
        <v>74</v>
      </c>
      <c r="K12" s="98">
        <v>6.5</v>
      </c>
      <c r="M12" s="11" t="str">
        <f>VLOOKUP($R$12,Division2b,2,FALSE)</f>
        <v>239 Boitsfort 1</v>
      </c>
      <c r="N12" s="11" t="str">
        <f>VLOOKUP($S$12,Division2b,2,FALSE)</f>
        <v>601 CRELEL Liège 2</v>
      </c>
      <c r="O12" s="98">
        <v>6</v>
      </c>
      <c r="P12" s="4" t="s">
        <v>74</v>
      </c>
      <c r="Q12" s="98">
        <v>2</v>
      </c>
      <c r="R12" s="12">
        <v>3</v>
      </c>
      <c r="S12" s="11">
        <v>6</v>
      </c>
      <c r="U12" s="12"/>
      <c r="V12" s="11"/>
    </row>
    <row r="13" spans="1:22" ht="12" customHeight="1" x14ac:dyDescent="0.25">
      <c r="A13" s="11" t="str">
        <f>VLOOKUP($R$13,Division1,2,FALSE)</f>
        <v>301 KOSK Oostende 1</v>
      </c>
      <c r="B13" s="11" t="str">
        <f>VLOOKUP($S$13,Division1,2,FALSE)</f>
        <v>174 Brasschaat 1</v>
      </c>
      <c r="C13" s="98">
        <v>3</v>
      </c>
      <c r="D13" s="4" t="s">
        <v>74</v>
      </c>
      <c r="E13" s="98">
        <v>5</v>
      </c>
      <c r="G13" s="11" t="str">
        <f>VLOOKUP($R$13,Division2a,2,FALSE)</f>
        <v>432 Wetteren 1</v>
      </c>
      <c r="H13" s="11" t="str">
        <f>VLOOKUP($S$13,Division2a,2,FALSE)</f>
        <v>402 Jean Jaures Gent 1</v>
      </c>
      <c r="I13" s="98">
        <v>4</v>
      </c>
      <c r="J13" s="4" t="s">
        <v>74</v>
      </c>
      <c r="K13" s="98">
        <v>4</v>
      </c>
      <c r="M13" s="11" t="str">
        <f>VLOOKUP($R$13,Division2b,2,FALSE)</f>
        <v>230 Leuven Centraal 1</v>
      </c>
      <c r="N13" s="11" t="str">
        <f>VLOOKUP($S$13,Division2b,2,FALSE)</f>
        <v>176 Westerlo 1</v>
      </c>
      <c r="O13" s="98">
        <v>6.5</v>
      </c>
      <c r="P13" s="4" t="s">
        <v>74</v>
      </c>
      <c r="Q13" s="98">
        <v>1.5</v>
      </c>
      <c r="R13" s="12">
        <v>4</v>
      </c>
      <c r="S13" s="11">
        <v>5</v>
      </c>
      <c r="U13" s="12"/>
      <c r="V13" s="11"/>
    </row>
    <row r="14" spans="1:22" ht="12" customHeight="1" x14ac:dyDescent="0.25">
      <c r="A14" s="11"/>
      <c r="B14" s="11"/>
      <c r="C14" s="98"/>
      <c r="D14" s="4"/>
      <c r="E14" s="98"/>
      <c r="G14" s="3"/>
      <c r="H14" s="3"/>
      <c r="J14" s="4"/>
      <c r="M14" s="3"/>
      <c r="N14" s="3"/>
      <c r="P14" s="4"/>
    </row>
    <row r="15" spans="1:22" ht="12" customHeight="1" x14ac:dyDescent="0.25">
      <c r="A15" s="10" t="s">
        <v>3</v>
      </c>
      <c r="B15" s="11"/>
      <c r="C15" s="98"/>
      <c r="D15" s="4"/>
      <c r="E15" s="98"/>
      <c r="G15" s="10" t="s">
        <v>4</v>
      </c>
      <c r="H15" s="11"/>
      <c r="J15" s="4"/>
      <c r="M15" s="10" t="s">
        <v>5</v>
      </c>
      <c r="N15" s="11"/>
      <c r="P15" s="4"/>
    </row>
    <row r="16" spans="1:22" ht="12" customHeight="1" x14ac:dyDescent="0.25">
      <c r="A16" s="11" t="str">
        <f>VLOOKUP($R$8,Division3a,2,FALSE)</f>
        <v>303 KBSK Brugge 3</v>
      </c>
      <c r="B16" s="11" t="str">
        <f>VLOOKUP($S$8,Division3a,2,FALSE)</f>
        <v>425 Dendermonde 1</v>
      </c>
      <c r="C16" s="98">
        <v>2.5</v>
      </c>
      <c r="D16" s="4" t="s">
        <v>74</v>
      </c>
      <c r="E16" s="98">
        <v>3.5</v>
      </c>
      <c r="G16" s="11" t="str">
        <f>VLOOKUP($R$8,Division3b,2,FALSE)</f>
        <v>244 Brussels 2</v>
      </c>
      <c r="H16" s="11" t="str">
        <f>VLOOKUP($S$8,Division3b,2,FALSE)</f>
        <v>548 Caissa Europe 1</v>
      </c>
      <c r="I16" s="98">
        <v>5.5</v>
      </c>
      <c r="J16" s="4" t="s">
        <v>74</v>
      </c>
      <c r="K16" s="98">
        <v>0.5</v>
      </c>
      <c r="M16" s="11" t="str">
        <f>VLOOKUP($R$8,Division3c,2,FALSE)</f>
        <v>901 Namur Echecs 2</v>
      </c>
      <c r="N16" s="11" t="str">
        <f>VLOOKUP($S$8,Division3c,2,FALSE)</f>
        <v>135 Geel 1</v>
      </c>
      <c r="O16" s="98">
        <v>3.5</v>
      </c>
      <c r="P16" s="4" t="s">
        <v>74</v>
      </c>
      <c r="Q16" s="98">
        <v>2.5</v>
      </c>
    </row>
    <row r="17" spans="1:17" ht="12" customHeight="1" x14ac:dyDescent="0.25">
      <c r="A17" s="11" t="str">
        <f>VLOOKUP($R$9,Division3a,2,FALSE)</f>
        <v>301 KOSK Oostende 2</v>
      </c>
      <c r="B17" s="11" t="str">
        <f>VLOOKUP($S$9,Division3a,2,FALSE)</f>
        <v>430 Landegem 1</v>
      </c>
      <c r="C17" s="98">
        <v>1.5</v>
      </c>
      <c r="D17" s="4" t="s">
        <v>74</v>
      </c>
      <c r="E17" s="98">
        <v>4.5</v>
      </c>
      <c r="G17" s="11" t="str">
        <f>VLOOKUP($R$9,Division3b,2,FALSE)</f>
        <v>401 KGSRL 4</v>
      </c>
      <c r="H17" s="11" t="str">
        <f>VLOOKUP($S$9,Division3b,2,FALSE)</f>
        <v>239 Boitsfort 2</v>
      </c>
      <c r="I17" s="98">
        <v>4</v>
      </c>
      <c r="J17" s="4" t="s">
        <v>74</v>
      </c>
      <c r="K17" s="98">
        <v>2</v>
      </c>
      <c r="M17" s="11" t="str">
        <f>VLOOKUP($R$9,Division3c,2,FALSE)</f>
        <v>226 Europchess 2</v>
      </c>
      <c r="N17" s="11" t="str">
        <f>VLOOKUP($S$9,Division3c,2,FALSE)</f>
        <v>618 Echiquier Mosan 1</v>
      </c>
      <c r="O17" s="98">
        <v>2.5</v>
      </c>
      <c r="P17" s="4" t="s">
        <v>74</v>
      </c>
      <c r="Q17" s="98">
        <v>3.5</v>
      </c>
    </row>
    <row r="18" spans="1:17" ht="12" customHeight="1" x14ac:dyDescent="0.25">
      <c r="A18" s="11" t="str">
        <f>VLOOKUP($R$10,Division3a,2,FALSE)</f>
        <v>302 KISK Ieper 1</v>
      </c>
      <c r="B18" s="11" t="str">
        <f>VLOOKUP($S$10,Division3a,2,FALSE)</f>
        <v>472 De Mercatel 1</v>
      </c>
      <c r="C18" s="98">
        <v>4</v>
      </c>
      <c r="D18" s="4" t="s">
        <v>74</v>
      </c>
      <c r="E18" s="98">
        <v>2</v>
      </c>
      <c r="G18" s="11" t="str">
        <f>VLOOKUP($R$10,Division3b,2,FALSE)</f>
        <v>244 Brussels 1</v>
      </c>
      <c r="H18" s="11" t="str">
        <f>VLOOKUP($S$10,Division3b,2,FALSE)</f>
        <v>209 The Belgian CC 2</v>
      </c>
      <c r="I18" s="98">
        <v>4</v>
      </c>
      <c r="J18" s="4" t="s">
        <v>74</v>
      </c>
      <c r="K18" s="98">
        <v>2</v>
      </c>
      <c r="M18" s="11" t="str">
        <f>VLOOKUP($R$10,Division3c,2,FALSE)</f>
        <v>607 KSK Rochade 3</v>
      </c>
      <c r="N18" s="11" t="str">
        <f>VLOOKUP($S$10,Division3c,2,FALSE)</f>
        <v>703 Eisden/MSK-Dilsen 1</v>
      </c>
      <c r="O18" s="98">
        <v>2.5</v>
      </c>
      <c r="P18" s="4" t="s">
        <v>74</v>
      </c>
      <c r="Q18" s="98">
        <v>3.5</v>
      </c>
    </row>
    <row r="19" spans="1:17" ht="12" customHeight="1" x14ac:dyDescent="0.25">
      <c r="A19" s="11" t="str">
        <f>VLOOKUP($R$11,Division3a,2,FALSE)</f>
        <v>465 SK Artevelde 1</v>
      </c>
      <c r="B19" s="11" t="str">
        <f>VLOOKUP($S$11,Division3a,2,FALSE)</f>
        <v>401 KGSRL 3</v>
      </c>
      <c r="C19" s="98">
        <v>1</v>
      </c>
      <c r="D19" s="4" t="s">
        <v>74</v>
      </c>
      <c r="E19" s="98">
        <v>5</v>
      </c>
      <c r="G19" s="11" t="str">
        <f>VLOOKUP($R$11,Division3b,2,FALSE)</f>
        <v>278 Pantin 1</v>
      </c>
      <c r="H19" s="11" t="str">
        <f>VLOOKUP($S$11,Division3b,2,FALSE)</f>
        <v>501 CREC Charlerloi 2</v>
      </c>
      <c r="I19" s="98">
        <v>6</v>
      </c>
      <c r="J19" s="4" t="s">
        <v>74</v>
      </c>
      <c r="K19" s="98">
        <v>0</v>
      </c>
      <c r="M19" s="11" t="str">
        <f>VLOOKUP($R$11,Division3c,2,FALSE)</f>
        <v>810 Marche en Famenne 1</v>
      </c>
      <c r="N19" s="11" t="str">
        <f>VLOOKUP($S$11,Division3c,2,FALSE)</f>
        <v>621 TAL 2</v>
      </c>
      <c r="O19" s="98">
        <v>1.5</v>
      </c>
      <c r="P19" s="4" t="s">
        <v>74</v>
      </c>
      <c r="Q19" s="98">
        <v>4.5</v>
      </c>
    </row>
    <row r="20" spans="1:17" ht="12" customHeight="1" x14ac:dyDescent="0.25">
      <c r="A20" s="11" t="str">
        <f>VLOOKUP($R$12,Division3a,2,FALSE)</f>
        <v>436 LSV-Chesspirant 1</v>
      </c>
      <c r="B20" s="11" t="str">
        <f>VLOOKUP($S$12,Division3a,2,FALSE)</f>
        <v>401 KGSRL 2</v>
      </c>
      <c r="C20" s="98">
        <v>3</v>
      </c>
      <c r="D20" s="4" t="s">
        <v>74</v>
      </c>
      <c r="E20" s="98">
        <v>3</v>
      </c>
      <c r="G20" s="11" t="str">
        <f>VLOOKUP($R$12,Division3b,2,FALSE)</f>
        <v>909 Philippeville 1</v>
      </c>
      <c r="H20" s="11" t="str">
        <f>VLOOKUP($S$12,Division3b,2,FALSE)</f>
        <v>541 Leuze-en-Hainaut 1</v>
      </c>
      <c r="I20" s="98">
        <v>1.5</v>
      </c>
      <c r="J20" s="4" t="s">
        <v>74</v>
      </c>
      <c r="K20" s="98">
        <v>4.5</v>
      </c>
      <c r="M20" s="11" t="str">
        <f>VLOOKUP($R$12,Division3c,2,FALSE)</f>
        <v>727 Midden-Limburg 1</v>
      </c>
      <c r="N20" s="11" t="str">
        <f>VLOOKUP($S$12,Division3c,2,FALSE)</f>
        <v>708 NLS Lommel 1</v>
      </c>
      <c r="O20" s="98">
        <v>3</v>
      </c>
      <c r="P20" s="4" t="s">
        <v>74</v>
      </c>
      <c r="Q20" s="98">
        <v>3</v>
      </c>
    </row>
    <row r="21" spans="1:17" ht="12" customHeight="1" x14ac:dyDescent="0.25">
      <c r="A21" s="11" t="str">
        <f>VLOOKUP($R$13,Division3a,2,FALSE)</f>
        <v>432 Wetteren 2</v>
      </c>
      <c r="B21" s="11" t="str">
        <f>VLOOKUP($S$13,Division3a,2,FALSE)</f>
        <v>313 KWSLE Waregem 1</v>
      </c>
      <c r="C21" s="98">
        <v>2</v>
      </c>
      <c r="D21" s="4" t="s">
        <v>74</v>
      </c>
      <c r="E21" s="98">
        <v>4</v>
      </c>
      <c r="G21" s="11" t="str">
        <f>VLOOKUP($R$13,Division3b,2,FALSE)</f>
        <v>230 Leuven Centraal 2</v>
      </c>
      <c r="H21" s="11" t="str">
        <f>VLOOKUP($S$13,Division3b,2,FALSE)</f>
        <v>228 Dworp 1</v>
      </c>
      <c r="I21" s="98">
        <v>2</v>
      </c>
      <c r="J21" s="4" t="s">
        <v>74</v>
      </c>
      <c r="K21" s="98">
        <v>4</v>
      </c>
      <c r="M21" s="11" t="str">
        <f>VLOOKUP($R$13,Division3c,2,FALSE)</f>
        <v>230 Leuven Centraal 3</v>
      </c>
      <c r="N21" s="11" t="str">
        <f>VLOOKUP($S$13,Division3c,2,FALSE)</f>
        <v>174 Brasschaat 2</v>
      </c>
      <c r="O21" s="98">
        <v>3</v>
      </c>
      <c r="P21" s="4" t="s">
        <v>74</v>
      </c>
      <c r="Q21" s="98">
        <v>3</v>
      </c>
    </row>
    <row r="22" spans="1:17" ht="12" customHeight="1" x14ac:dyDescent="0.25">
      <c r="A22" s="11"/>
      <c r="B22" s="11"/>
      <c r="C22" s="98"/>
      <c r="D22" s="4"/>
      <c r="E22" s="98"/>
      <c r="G22" s="3"/>
      <c r="H22" s="3"/>
      <c r="J22" s="4"/>
      <c r="M22" s="3"/>
      <c r="N22" s="3"/>
      <c r="P22" s="4"/>
    </row>
    <row r="23" spans="1:17" ht="12" customHeight="1" x14ac:dyDescent="0.25">
      <c r="A23" s="10" t="s">
        <v>6</v>
      </c>
      <c r="B23" s="11"/>
      <c r="C23" s="98"/>
      <c r="D23" s="4"/>
      <c r="E23" s="98"/>
      <c r="G23" s="10" t="s">
        <v>7</v>
      </c>
      <c r="H23" s="11"/>
      <c r="J23" s="4"/>
      <c r="M23" s="10" t="s">
        <v>8</v>
      </c>
      <c r="P23" s="4"/>
    </row>
    <row r="24" spans="1:17" ht="12" customHeight="1" x14ac:dyDescent="0.25">
      <c r="A24" s="11" t="str">
        <f>VLOOKUP($R$8,Division3d,2,FALSE)</f>
        <v>132 SK Oude-God 1</v>
      </c>
      <c r="B24" s="11" t="str">
        <f>VLOOKUP($S$8,Division3d,2,FALSE)</f>
        <v>401 KGSRL 6</v>
      </c>
      <c r="C24" s="98">
        <v>1.5</v>
      </c>
      <c r="D24" s="4" t="s">
        <v>74</v>
      </c>
      <c r="E24" s="98">
        <v>4.5</v>
      </c>
      <c r="G24" s="11" t="str">
        <f>VLOOKUP($R$8,Division4a,2,FALSE)</f>
        <v>514 Montigny-Fontaine 2</v>
      </c>
      <c r="H24" s="11" t="str">
        <f>VLOOKUP($S$8,Division4a,2,FALSE)</f>
        <v>961 Braine Echecs 1</v>
      </c>
      <c r="I24" s="98">
        <v>1.5</v>
      </c>
      <c r="J24" s="4" t="s">
        <v>74</v>
      </c>
      <c r="K24" s="98">
        <v>2.5</v>
      </c>
      <c r="M24" s="11" t="str">
        <f>VLOOKUP($R$8,Division4b,2,FALSE)</f>
        <v>124 Deurne 2</v>
      </c>
      <c r="N24" s="11" t="str">
        <f>VLOOKUP($S$8,Division4b,2,FALSE)</f>
        <v>130 Moretus Hoboken 1</v>
      </c>
      <c r="O24" s="98">
        <v>2</v>
      </c>
      <c r="P24" s="4" t="s">
        <v>74</v>
      </c>
      <c r="Q24" s="98">
        <v>2</v>
      </c>
    </row>
    <row r="25" spans="1:17" ht="12" customHeight="1" x14ac:dyDescent="0.25">
      <c r="A25" s="11" t="str">
        <f>VLOOKUP($R$9,Division3d,2,FALSE)</f>
        <v>128 Beveren 1</v>
      </c>
      <c r="B25" s="11" t="str">
        <f>VLOOKUP($S$9,Division3d,2,FALSE)</f>
        <v>260 Kapelle o/d Bos 1</v>
      </c>
      <c r="C25" s="98">
        <v>2</v>
      </c>
      <c r="D25" s="4" t="s">
        <v>74</v>
      </c>
      <c r="E25" s="98">
        <v>4</v>
      </c>
      <c r="G25" s="11" t="str">
        <f>VLOOKUP($R$9,Division4a,2,FALSE)</f>
        <v>551 HCC Jurbise 1</v>
      </c>
      <c r="H25" s="11" t="str">
        <f>VLOOKUP($S$9,Division4a,2,FALSE)</f>
        <v>525 CELB Anderlues 1</v>
      </c>
      <c r="I25" s="98">
        <v>2</v>
      </c>
      <c r="J25" s="4" t="s">
        <v>74</v>
      </c>
      <c r="K25" s="98">
        <v>2</v>
      </c>
      <c r="M25" s="11" t="str">
        <f>VLOOKUP($R$9,Division4b,2,FALSE)</f>
        <v>226 Europchess 3</v>
      </c>
      <c r="N25" s="11" t="str">
        <f>VLOOKUP($S$9,Division4b,2,FALSE)</f>
        <v>201 CREB Bruxelles 2</v>
      </c>
      <c r="O25" s="98">
        <v>2</v>
      </c>
      <c r="P25" s="4" t="s">
        <v>74</v>
      </c>
      <c r="Q25" s="98">
        <v>2</v>
      </c>
    </row>
    <row r="26" spans="1:17" ht="12" customHeight="1" x14ac:dyDescent="0.25">
      <c r="A26" s="11" t="str">
        <f>VLOOKUP($R$10,Division3d,2,FALSE)</f>
        <v>101 KASK 1</v>
      </c>
      <c r="B26" s="11" t="str">
        <f>VLOOKUP($S$10,Division3d,2,FALSE)</f>
        <v>109 Borgerhout 2</v>
      </c>
      <c r="C26" s="98">
        <v>4</v>
      </c>
      <c r="D26" s="4" t="s">
        <v>74</v>
      </c>
      <c r="E26" s="98">
        <v>2</v>
      </c>
      <c r="G26" s="11" t="str">
        <f>VLOOKUP($R$10,Division4a,2,FALSE)</f>
        <v>901 Namur Echecs 3</v>
      </c>
      <c r="H26" s="11" t="str">
        <f>VLOOKUP($S$10,Division4a,2,FALSE)</f>
        <v>952 Wavre 2</v>
      </c>
      <c r="I26" s="98">
        <v>0.5</v>
      </c>
      <c r="J26" s="4" t="s">
        <v>74</v>
      </c>
      <c r="K26" s="98">
        <v>3.5</v>
      </c>
      <c r="M26" s="11" t="str">
        <f>VLOOKUP($R$10,Division4b,2,FALSE)</f>
        <v>101 KASK 2</v>
      </c>
      <c r="N26" s="11" t="str">
        <f>VLOOKUP($S$10,Division4b,2,FALSE)</f>
        <v>109 Borgerhout 3</v>
      </c>
      <c r="O26" s="98">
        <v>4</v>
      </c>
      <c r="P26" s="4" t="s">
        <v>74</v>
      </c>
      <c r="Q26" s="98">
        <v>0</v>
      </c>
    </row>
    <row r="27" spans="1:17" ht="12" customHeight="1" x14ac:dyDescent="0.25">
      <c r="A27" s="11" t="str">
        <f>VLOOKUP($R$11,Division3d,2,FALSE)</f>
        <v>166 TSM Mechelen 2</v>
      </c>
      <c r="B27" s="11" t="str">
        <f>VLOOKUP($S$11,Division3d,2,FALSE)</f>
        <v>143 Boey Temse 2</v>
      </c>
      <c r="C27" s="98">
        <v>4</v>
      </c>
      <c r="D27" s="4" t="s">
        <v>74</v>
      </c>
      <c r="E27" s="98">
        <v>2</v>
      </c>
      <c r="G27" s="11" t="str">
        <f>VLOOKUP($R$11,Division4a,2,FALSE)</f>
        <v>278 Pantin 2</v>
      </c>
      <c r="H27" s="11" t="str">
        <f>VLOOKUP($S$11,Division4a,2,FALSE)</f>
        <v>902 CE Sambrevillois 1</v>
      </c>
      <c r="I27" s="98">
        <v>0</v>
      </c>
      <c r="J27" s="4" t="s">
        <v>74</v>
      </c>
      <c r="K27" s="98">
        <v>4</v>
      </c>
      <c r="M27" s="11" t="str">
        <f>VLOOKUP($R$11,Division4b,2,FALSE)</f>
        <v>278 Pantin 3</v>
      </c>
      <c r="N27" s="11" t="str">
        <f>VLOOKUP($S$11,Division4b,2,FALSE)</f>
        <v>240 SCRR 1</v>
      </c>
      <c r="O27" s="98">
        <v>3</v>
      </c>
      <c r="P27" s="4" t="s">
        <v>74</v>
      </c>
      <c r="Q27" s="98">
        <v>1</v>
      </c>
    </row>
    <row r="28" spans="1:17" ht="12" customHeight="1" x14ac:dyDescent="0.25">
      <c r="A28" s="11" t="str">
        <f>VLOOKUP($R$12,Division3d,2,FALSE)</f>
        <v>401 KGSRL 5</v>
      </c>
      <c r="B28" s="11" t="str">
        <f>VLOOKUP($S$12,Division3d,2,FALSE)</f>
        <v>114 Mechelen 2</v>
      </c>
      <c r="C28" s="98">
        <v>2.5</v>
      </c>
      <c r="D28" s="4" t="s">
        <v>74</v>
      </c>
      <c r="E28" s="98">
        <v>3.5</v>
      </c>
      <c r="G28" s="11" t="str">
        <f>VLOOKUP($R$12,Division4a,2,FALSE)</f>
        <v>511 Echiquier Centre 1</v>
      </c>
      <c r="H28" s="11" t="str">
        <f>VLOOKUP($S$12,Division4a,2,FALSE)</f>
        <v>601 CRELEL Liège 3</v>
      </c>
      <c r="I28" s="98">
        <v>2.5</v>
      </c>
      <c r="J28" s="4" t="s">
        <v>74</v>
      </c>
      <c r="K28" s="98">
        <v>1.5</v>
      </c>
      <c r="M28" s="11" t="str">
        <f>VLOOKUP($R$12,Division4b,2,FALSE)</f>
        <v>410 St.-Niklaas 2</v>
      </c>
      <c r="N28" s="11" t="str">
        <f>VLOOKUP($S$12,Division4b,2,FALSE)</f>
        <v>114 Mechelen 3</v>
      </c>
      <c r="O28" s="98">
        <v>2.5</v>
      </c>
      <c r="P28" s="4" t="s">
        <v>74</v>
      </c>
      <c r="Q28" s="98">
        <v>1.5</v>
      </c>
    </row>
    <row r="29" spans="1:17" ht="12" customHeight="1" x14ac:dyDescent="0.25">
      <c r="A29" s="11" t="str">
        <f>VLOOKUP($R$13,Division3d,2,FALSE)</f>
        <v>410 St.-Niklaas 1</v>
      </c>
      <c r="B29" s="11" t="str">
        <f>VLOOKUP($S$13,Division3d,2,FALSE)</f>
        <v>174 Brasschaat 3</v>
      </c>
      <c r="C29" s="98">
        <v>3.5</v>
      </c>
      <c r="D29" s="4" t="s">
        <v>74</v>
      </c>
      <c r="E29" s="98">
        <v>2.5</v>
      </c>
      <c r="G29" s="11" t="str">
        <f>VLOOKUP($R$13,Division4a,2,FALSE)</f>
        <v>548 Caissa Europe 2</v>
      </c>
      <c r="H29" s="11" t="str">
        <f>VLOOKUP($S$13,Division4a,2,FALSE)</f>
        <v>228 Dworp 2</v>
      </c>
      <c r="I29" s="98">
        <v>2.5</v>
      </c>
      <c r="J29" s="4" t="s">
        <v>74</v>
      </c>
      <c r="K29" s="98">
        <v>1.5</v>
      </c>
      <c r="M29" s="11" t="str">
        <f>VLOOKUP($R$13,Division4b,2,FALSE)</f>
        <v>121 Turnhout 1</v>
      </c>
      <c r="N29" s="11" t="str">
        <f>VLOOKUP($S$13,Division4b,2,FALSE)</f>
        <v>174 Brasschaat 4</v>
      </c>
      <c r="O29" s="98">
        <v>1</v>
      </c>
      <c r="P29" s="4" t="s">
        <v>74</v>
      </c>
      <c r="Q29" s="98">
        <v>3</v>
      </c>
    </row>
    <row r="30" spans="1:17" ht="12" customHeight="1" x14ac:dyDescent="0.25">
      <c r="A30" s="11"/>
      <c r="B30" s="11"/>
      <c r="C30" s="98"/>
      <c r="D30" s="4"/>
      <c r="E30" s="98"/>
      <c r="G30" s="3"/>
      <c r="H30" s="3"/>
      <c r="J30" s="4"/>
      <c r="M30" s="3"/>
      <c r="N30" s="3"/>
      <c r="P30" s="4"/>
    </row>
    <row r="31" spans="1:17" ht="12" customHeight="1" x14ac:dyDescent="0.25">
      <c r="A31" s="10" t="s">
        <v>9</v>
      </c>
      <c r="B31" s="11"/>
      <c r="C31" s="98"/>
      <c r="D31" s="4"/>
      <c r="E31" s="98"/>
      <c r="G31" s="10" t="s">
        <v>10</v>
      </c>
      <c r="H31" s="11"/>
      <c r="J31" s="4"/>
      <c r="M31" s="10" t="s">
        <v>11</v>
      </c>
      <c r="N31" s="11"/>
      <c r="P31" s="4"/>
    </row>
    <row r="32" spans="1:17" ht="12" customHeight="1" x14ac:dyDescent="0.25">
      <c r="A32" s="11" t="str">
        <f>VLOOKUP($R$8,Division4c,2,FALSE)</f>
        <v>401 KGSRL 7</v>
      </c>
      <c r="B32" s="11" t="str">
        <f>VLOOKUP($S$8,Division4c,2,FALSE)</f>
        <v>471 Wachtebeke 3</v>
      </c>
      <c r="C32" s="98">
        <v>4</v>
      </c>
      <c r="D32" s="4" t="s">
        <v>74</v>
      </c>
      <c r="E32" s="98">
        <v>0</v>
      </c>
      <c r="G32" s="11" t="str">
        <f>VLOOKUP($R$8,Division4d,2,FALSE)</f>
        <v>302 KISK Ieper 3</v>
      </c>
      <c r="H32" s="11" t="str">
        <f>VLOOKUP($S$8,Division4d,2,FALSE)</f>
        <v>301 KOSK Oostende 3</v>
      </c>
      <c r="I32" s="98">
        <v>0.5</v>
      </c>
      <c r="J32" s="4" t="s">
        <v>74</v>
      </c>
      <c r="K32" s="98">
        <v>3.5</v>
      </c>
      <c r="M32" s="11" t="str">
        <f>VLOOKUP($R$8,Division4e,2,FALSE)</f>
        <v>124 Deurne 3</v>
      </c>
      <c r="N32" s="11" t="str">
        <f>VLOOKUP($S$8,Division4e,2,FALSE)</f>
        <v>231 DT Leuven 2</v>
      </c>
      <c r="O32" s="98">
        <v>2</v>
      </c>
      <c r="P32" s="4" t="s">
        <v>74</v>
      </c>
      <c r="Q32" s="98">
        <v>2</v>
      </c>
    </row>
    <row r="33" spans="1:17" ht="12" customHeight="1" x14ac:dyDescent="0.25">
      <c r="A33" s="11" t="str">
        <f>VLOOKUP($R$9,Division4c,2,FALSE)</f>
        <v>462 Zottegem 2</v>
      </c>
      <c r="B33" s="11" t="str">
        <f>VLOOKUP($S$9,Division4c,2,FALSE)</f>
        <v>261 Opwijk 2</v>
      </c>
      <c r="C33" s="98">
        <v>4</v>
      </c>
      <c r="D33" s="4" t="s">
        <v>74</v>
      </c>
      <c r="E33" s="98">
        <v>0</v>
      </c>
      <c r="G33" s="11" t="str">
        <f>VLOOKUP($R$9,Division4d,2,FALSE)</f>
        <v>304 Tielt 1</v>
      </c>
      <c r="H33" s="11" t="str">
        <f>VLOOKUP($S$9,Division4d,2,FALSE)</f>
        <v>430 Landegem 2</v>
      </c>
      <c r="I33" s="98">
        <v>2</v>
      </c>
      <c r="J33" s="4" t="s">
        <v>74</v>
      </c>
      <c r="K33" s="98">
        <v>2</v>
      </c>
      <c r="M33" s="11" t="str">
        <f>VLOOKUP($R$9,Division4e,2,FALSE)</f>
        <v>176 Westerlo 2</v>
      </c>
      <c r="N33" s="11" t="str">
        <f>VLOOKUP($S$9,Division4e,2,FALSE)</f>
        <v>162 Molse SC 1</v>
      </c>
      <c r="O33" s="98">
        <v>2.5</v>
      </c>
      <c r="P33" s="4" t="s">
        <v>74</v>
      </c>
      <c r="Q33" s="98">
        <v>1.5</v>
      </c>
    </row>
    <row r="34" spans="1:17" ht="12" customHeight="1" x14ac:dyDescent="0.25">
      <c r="A34" s="11" t="str">
        <f>VLOOKUP($R$10,Division4c,2,FALSE)</f>
        <v>244 Brussels 3</v>
      </c>
      <c r="B34" s="11" t="str">
        <f>VLOOKUP($S$10,Division4c,2,FALSE)</f>
        <v>460 Oudenaarde 1</v>
      </c>
      <c r="C34" s="98">
        <v>1</v>
      </c>
      <c r="D34" s="4" t="s">
        <v>74</v>
      </c>
      <c r="E34" s="98">
        <v>3</v>
      </c>
      <c r="G34" s="11" t="str">
        <f>VLOOKUP($R$10,Division4d,2,FALSE)</f>
        <v>302 KISK Ieper 2</v>
      </c>
      <c r="H34" s="11" t="str">
        <f>VLOOKUP($S$10,Division4d,2,FALSE)</f>
        <v>475 Rapid Aalter 1</v>
      </c>
      <c r="I34" s="98">
        <v>2.5</v>
      </c>
      <c r="J34" s="4" t="s">
        <v>74</v>
      </c>
      <c r="K34" s="98">
        <v>1.5</v>
      </c>
      <c r="M34" s="11" t="str">
        <f>VLOOKUP($R$10,Division4e,2,FALSE)</f>
        <v>713 Leopoldsburg 1</v>
      </c>
      <c r="N34" s="11" t="str">
        <f>VLOOKUP($S$10,Division4e,2,FALSE)</f>
        <v>194 ChessLooks Lier 1</v>
      </c>
      <c r="O34" s="98">
        <v>2</v>
      </c>
      <c r="P34" s="4" t="s">
        <v>74</v>
      </c>
      <c r="Q34" s="98">
        <v>2</v>
      </c>
    </row>
    <row r="35" spans="1:17" ht="12" customHeight="1" x14ac:dyDescent="0.25">
      <c r="A35" s="11" t="str">
        <f>VLOOKUP($R$11,Division4c,2,FALSE)</f>
        <v>278 Pantin 4</v>
      </c>
      <c r="B35" s="11" t="str">
        <f>VLOOKUP($S$11,Division4c,2,FALSE)</f>
        <v>418 Geraardsbergen 1</v>
      </c>
      <c r="C35" s="98">
        <v>4</v>
      </c>
      <c r="D35" s="4" t="s">
        <v>74</v>
      </c>
      <c r="E35" s="98">
        <v>0</v>
      </c>
      <c r="G35" s="11" t="str">
        <f>VLOOKUP($R$11,Division4d,2,FALSE)</f>
        <v>521 Tournai 1</v>
      </c>
      <c r="H35" s="11" t="str">
        <f>VLOOKUP($S$11,Division4d,2,FALSE)</f>
        <v>340 Izegem 1</v>
      </c>
      <c r="I35" s="98">
        <v>2</v>
      </c>
      <c r="J35" s="4" t="s">
        <v>74</v>
      </c>
      <c r="K35" s="98">
        <v>2</v>
      </c>
      <c r="M35" s="11" t="str">
        <f>VLOOKUP($R$11,Division4e,2,FALSE)</f>
        <v>278 Pantin 5</v>
      </c>
      <c r="N35" s="11" t="str">
        <f>VLOOKUP($S$11,Division4e,2,FALSE)</f>
        <v>121 Turnhout 3</v>
      </c>
      <c r="O35" s="98">
        <v>2</v>
      </c>
      <c r="P35" s="4" t="s">
        <v>74</v>
      </c>
      <c r="Q35" s="98">
        <v>2</v>
      </c>
    </row>
    <row r="36" spans="1:17" ht="12" customHeight="1" x14ac:dyDescent="0.25">
      <c r="A36" s="11" t="str">
        <f>VLOOKUP($R$12,Division4c,2,FALSE)</f>
        <v>436 LSV-Chesspirant 2</v>
      </c>
      <c r="B36" s="11" t="str">
        <f>VLOOKUP($S$12,Division4c,2,FALSE)</f>
        <v>417 Pion-Aalst 1</v>
      </c>
      <c r="C36" s="98">
        <v>1.5</v>
      </c>
      <c r="D36" s="4" t="s">
        <v>74</v>
      </c>
      <c r="E36" s="98">
        <v>2.5</v>
      </c>
      <c r="G36" s="11" t="str">
        <f>VLOOKUP($R$12,Division4d,2,FALSE)</f>
        <v>309 KRST Roeselare 2</v>
      </c>
      <c r="H36" s="11" t="str">
        <f>VLOOKUP($S$12,Division4d,2,FALSE)</f>
        <v>307 Bredene 1</v>
      </c>
      <c r="I36" s="98">
        <v>0</v>
      </c>
      <c r="J36" s="4" t="s">
        <v>74</v>
      </c>
      <c r="K36" s="98">
        <v>4</v>
      </c>
      <c r="M36" s="11" t="str">
        <f>VLOOKUP($R$12,Division4e,2,FALSE)</f>
        <v>132 SK Oude-God 2</v>
      </c>
      <c r="N36" s="11" t="str">
        <f>VLOOKUP($S$12,Division4e,2,FALSE)</f>
        <v>114 Mechelen 4</v>
      </c>
      <c r="O36" s="98">
        <v>2.5</v>
      </c>
      <c r="P36" s="4" t="s">
        <v>74</v>
      </c>
      <c r="Q36" s="98">
        <v>1.5</v>
      </c>
    </row>
    <row r="37" spans="1:17" ht="12" customHeight="1" x14ac:dyDescent="0.25">
      <c r="A37" s="11" t="str">
        <f>VLOOKUP($R$13,Division4c,2,FALSE)</f>
        <v>432 Wetteren 3</v>
      </c>
      <c r="B37" s="11" t="str">
        <f>VLOOKUP($S$13,Division4c,2,FALSE)</f>
        <v>228 Dworp 3</v>
      </c>
      <c r="C37" s="98">
        <v>1.5</v>
      </c>
      <c r="D37" s="4" t="s">
        <v>74</v>
      </c>
      <c r="E37" s="98">
        <v>2.5</v>
      </c>
      <c r="G37" s="11" t="str">
        <f>VLOOKUP($R$13,Division4d,2,FALSE)</f>
        <v>401 KGSRL 8</v>
      </c>
      <c r="H37" s="11" t="str">
        <f>VLOOKUP($S$13,Division4d,2,FALSE)</f>
        <v>313 KWSLE Waregem 2</v>
      </c>
      <c r="I37" s="98">
        <v>2</v>
      </c>
      <c r="J37" s="4" t="s">
        <v>74</v>
      </c>
      <c r="K37" s="98">
        <v>2</v>
      </c>
      <c r="M37" s="11" t="str">
        <f>VLOOKUP($R$13,Division4e,2,FALSE)</f>
        <v>121 Turnhout 2</v>
      </c>
      <c r="N37" s="11" t="str">
        <f>VLOOKUP($S$13,Division4e,2,FALSE)</f>
        <v>174 Brasschaat 5</v>
      </c>
      <c r="O37" s="98">
        <v>1.5</v>
      </c>
      <c r="P37" s="4" t="s">
        <v>74</v>
      </c>
      <c r="Q37" s="98">
        <v>2.5</v>
      </c>
    </row>
    <row r="38" spans="1:17" ht="12" customHeight="1" x14ac:dyDescent="0.25">
      <c r="A38" s="11"/>
      <c r="B38" s="11"/>
      <c r="C38" s="98"/>
      <c r="D38" s="4"/>
      <c r="E38" s="98"/>
      <c r="G38" s="3"/>
      <c r="H38" s="3"/>
      <c r="J38" s="4"/>
      <c r="M38" s="3"/>
      <c r="N38" s="3"/>
      <c r="P38" s="4"/>
    </row>
    <row r="39" spans="1:17" ht="12" customHeight="1" x14ac:dyDescent="0.25">
      <c r="A39" s="10" t="s">
        <v>12</v>
      </c>
      <c r="B39" s="11"/>
      <c r="C39" s="98"/>
      <c r="D39" s="4"/>
      <c r="E39" s="98"/>
      <c r="G39" s="10" t="s">
        <v>13</v>
      </c>
      <c r="H39" s="11"/>
      <c r="J39" s="4"/>
      <c r="M39" s="10" t="s">
        <v>14</v>
      </c>
      <c r="N39" s="11"/>
      <c r="P39" s="4"/>
    </row>
    <row r="40" spans="1:17" ht="12" customHeight="1" x14ac:dyDescent="0.25">
      <c r="A40" s="11" t="str">
        <f>VLOOKUP($R$8,Division4f,2,FALSE)</f>
        <v>422 MSV 1</v>
      </c>
      <c r="B40" s="11" t="str">
        <f>VLOOKUP($S$8,Division4f,2,FALSE)</f>
        <v>471 Wachtebeke 4</v>
      </c>
      <c r="C40" s="98">
        <v>3</v>
      </c>
      <c r="D40" s="4" t="s">
        <v>74</v>
      </c>
      <c r="E40" s="98">
        <v>1</v>
      </c>
      <c r="G40" s="11" t="str">
        <f>VLOOKUP($R$8,Division4g,2,FALSE)</f>
        <v>244 Brussels 4</v>
      </c>
      <c r="H40" s="11" t="str">
        <f>VLOOKUP($S$8,Division4g,2,FALSE)</f>
        <v>231 DT Leuven 3</v>
      </c>
      <c r="I40" s="98">
        <v>1.5</v>
      </c>
      <c r="J40" s="4" t="s">
        <v>74</v>
      </c>
      <c r="K40" s="98">
        <v>2.5</v>
      </c>
      <c r="M40" s="11" t="str">
        <f>VLOOKUP($R$8,Division4h,2,FALSE)</f>
        <v>604 KSK47-Eynatten 3</v>
      </c>
      <c r="N40" s="11" t="str">
        <f>VLOOKUP($S$8,Division4h,2,FALSE)</f>
        <v>627 SF Wirtzfeld 3</v>
      </c>
      <c r="O40" s="98">
        <v>1</v>
      </c>
      <c r="P40" s="4" t="s">
        <v>74</v>
      </c>
      <c r="Q40" s="98">
        <v>3</v>
      </c>
    </row>
    <row r="41" spans="1:17" ht="12" customHeight="1" x14ac:dyDescent="0.25">
      <c r="A41" s="11" t="str">
        <f>VLOOKUP($R$9,Division4f,2,FALSE)</f>
        <v>404 Drie Torens Gent 1</v>
      </c>
      <c r="B41" s="11" t="str">
        <f>VLOOKUP($S$9,Division4f,2,FALSE)</f>
        <v>430 Landegem 3</v>
      </c>
      <c r="C41" s="98">
        <v>1.5</v>
      </c>
      <c r="D41" s="4" t="s">
        <v>74</v>
      </c>
      <c r="E41" s="98">
        <v>2.5</v>
      </c>
      <c r="G41" s="11" t="str">
        <f>VLOOKUP($R$9,Division4g,2,FALSE)</f>
        <v>226 Europchess 4</v>
      </c>
      <c r="H41" s="11" t="str">
        <f>VLOOKUP($S$9,Division4g,2,FALSE)</f>
        <v>239 Boitsfort 3</v>
      </c>
      <c r="I41" s="98">
        <v>3</v>
      </c>
      <c r="J41" s="4" t="s">
        <v>74</v>
      </c>
      <c r="K41" s="98">
        <v>1</v>
      </c>
      <c r="M41" s="11" t="str">
        <f>VLOOKUP($R$9,Division4h,2,FALSE)</f>
        <v>604 KSK47-Eynatten 2</v>
      </c>
      <c r="N41" s="11" t="str">
        <f>VLOOKUP($S$9,Division4h,2,FALSE)</f>
        <v>622 Herve 1</v>
      </c>
      <c r="O41" s="98">
        <v>3.5</v>
      </c>
      <c r="P41" s="4" t="s">
        <v>74</v>
      </c>
      <c r="Q41" s="98">
        <v>0.5</v>
      </c>
    </row>
    <row r="42" spans="1:17" ht="12" customHeight="1" x14ac:dyDescent="0.25">
      <c r="A42" s="11" t="str">
        <f>VLOOKUP($R$10,Division4f,2,FALSE)</f>
        <v>401 KGSRL 9</v>
      </c>
      <c r="B42" s="11" t="str">
        <f>VLOOKUP($S$10,Division4f,2,FALSE)</f>
        <v>472 De Mercatel 2</v>
      </c>
      <c r="C42" s="98">
        <v>3</v>
      </c>
      <c r="D42" s="4" t="s">
        <v>74</v>
      </c>
      <c r="E42" s="98">
        <v>1</v>
      </c>
      <c r="G42" s="11" t="str">
        <f>VLOOKUP($R$10,Division4g,2,FALSE)</f>
        <v>901 Namur Echecs 4</v>
      </c>
      <c r="H42" s="11" t="str">
        <f>VLOOKUP($S$10,Division4g,2,FALSE)</f>
        <v>952 Wavre 3</v>
      </c>
      <c r="I42" s="98">
        <v>2</v>
      </c>
      <c r="J42" s="4" t="s">
        <v>74</v>
      </c>
      <c r="K42" s="98">
        <v>2</v>
      </c>
      <c r="M42" s="11" t="str">
        <f>VLOOKUP($R$10,Division4h,2,FALSE)</f>
        <v>607 KSK Rochade 4</v>
      </c>
      <c r="N42" s="11" t="str">
        <f>VLOOKUP($S$10,Division4h,2,FALSE)</f>
        <v>621 TAL 3</v>
      </c>
      <c r="O42" s="98">
        <v>3.5</v>
      </c>
      <c r="P42" s="4" t="s">
        <v>74</v>
      </c>
      <c r="Q42" s="98">
        <v>0.5</v>
      </c>
    </row>
    <row r="43" spans="1:17" ht="12" customHeight="1" x14ac:dyDescent="0.25">
      <c r="A43" s="11" t="str">
        <f>VLOOKUP($R$11,Division4f,2,FALSE)</f>
        <v>465 SK Artevelde 2</v>
      </c>
      <c r="B43" s="11" t="str">
        <f>VLOOKUP($S$11,Division4f,2,FALSE)</f>
        <v>402 Jean Jaures Gent 2</v>
      </c>
      <c r="C43" s="98">
        <v>2</v>
      </c>
      <c r="D43" s="4" t="s">
        <v>74</v>
      </c>
      <c r="E43" s="98">
        <v>2</v>
      </c>
      <c r="G43" s="11" t="str">
        <f>VLOOKUP($R$11,Division4g,2,FALSE)</f>
        <v>278 Pantin 6</v>
      </c>
      <c r="H43" s="11" t="str">
        <f>VLOOKUP($S$11,Division4g,2,FALSE)</f>
        <v>601 CRELEL Liège 5</v>
      </c>
      <c r="I43" s="98">
        <v>1</v>
      </c>
      <c r="J43" s="4" t="s">
        <v>74</v>
      </c>
      <c r="K43" s="98">
        <v>3</v>
      </c>
      <c r="M43" s="11" t="str">
        <f>VLOOKUP($R$11,Division4h,2,FALSE)</f>
        <v>607 KSK Rochade 5</v>
      </c>
      <c r="N43" s="11" t="str">
        <f>VLOOKUP($S$11,Division4h,2,FALSE)</f>
        <v>601 CRELEL Liège 7</v>
      </c>
      <c r="O43" s="98">
        <v>3</v>
      </c>
      <c r="P43" s="4" t="s">
        <v>74</v>
      </c>
      <c r="Q43" s="98">
        <v>1</v>
      </c>
    </row>
    <row r="44" spans="1:17" ht="12" customHeight="1" x14ac:dyDescent="0.25">
      <c r="A44" s="11" t="str">
        <f>VLOOKUP($R$12,Division4f,2,FALSE)</f>
        <v>401 KGSRL 10</v>
      </c>
      <c r="B44" s="11" t="str">
        <f>VLOOKUP($S$12,Division4f,2,FALSE)</f>
        <v>417 Pion-Aalst 2</v>
      </c>
      <c r="C44" s="98">
        <v>1.5</v>
      </c>
      <c r="D44" s="4" t="s">
        <v>74</v>
      </c>
      <c r="E44" s="98">
        <v>2.5</v>
      </c>
      <c r="G44" s="11" t="str">
        <f>VLOOKUP($R$12,Division4g,2,FALSE)</f>
        <v>511 Echiquier Centre 2</v>
      </c>
      <c r="H44" s="11" t="str">
        <f>VLOOKUP($S$12,Division4g,2,FALSE)</f>
        <v>601 CRELEL Liège 4</v>
      </c>
      <c r="I44" s="98">
        <v>2</v>
      </c>
      <c r="J44" s="4" t="s">
        <v>74</v>
      </c>
      <c r="K44" s="98">
        <v>2</v>
      </c>
      <c r="M44" s="11" t="str">
        <f>VLOOKUP($R$12,Division4h,2,FALSE)</f>
        <v>727 Midden-Limburg 2</v>
      </c>
      <c r="N44" s="11" t="str">
        <f>VLOOKUP($S$12,Division4h,2,FALSE)</f>
        <v>601 CRELEL Liège 6</v>
      </c>
      <c r="O44" s="98">
        <v>2.5</v>
      </c>
      <c r="P44" s="4" t="s">
        <v>74</v>
      </c>
      <c r="Q44" s="98">
        <v>1.5</v>
      </c>
    </row>
    <row r="45" spans="1:17" ht="12" customHeight="1" x14ac:dyDescent="0.25">
      <c r="A45" s="11" t="str">
        <f>VLOOKUP($R$13,Division4f,2,FALSE)</f>
        <v>432 Wetteren 4</v>
      </c>
      <c r="B45" s="11" t="str">
        <f>VLOOKUP($S$13,Division4f,2,FALSE)</f>
        <v>438 Deinze 1</v>
      </c>
      <c r="C45" s="98">
        <v>2</v>
      </c>
      <c r="D45" s="4" t="s">
        <v>74</v>
      </c>
      <c r="E45" s="98">
        <v>2</v>
      </c>
      <c r="G45" s="11" t="str">
        <f>VLOOKUP($R$13,Division4g,2,FALSE)</f>
        <v>207 2 Fous Diogène 1</v>
      </c>
      <c r="H45" s="11" t="str">
        <f>VLOOKUP($S$13,Division4g,2,FALSE)</f>
        <v>229 Woluwe 1</v>
      </c>
      <c r="I45" s="98">
        <v>3</v>
      </c>
      <c r="J45" s="4" t="s">
        <v>74</v>
      </c>
      <c r="K45" s="98">
        <v>1</v>
      </c>
      <c r="M45" s="11" t="str">
        <f>VLOOKUP($R$13,Division4h,2,FALSE)</f>
        <v>714 Pelt 1</v>
      </c>
      <c r="N45" s="11" t="str">
        <f>VLOOKUP($S$13,Division4h,2,FALSE)</f>
        <v>712 Landen 1</v>
      </c>
      <c r="O45" s="98">
        <v>2.5</v>
      </c>
      <c r="P45" s="4" t="s">
        <v>74</v>
      </c>
      <c r="Q45" s="98">
        <v>1.5</v>
      </c>
    </row>
    <row r="46" spans="1:17" ht="12" customHeight="1" x14ac:dyDescent="0.25">
      <c r="A46" s="11"/>
      <c r="B46" s="11"/>
      <c r="C46" s="98"/>
      <c r="D46" s="4"/>
      <c r="E46" s="98"/>
      <c r="G46" s="3"/>
      <c r="H46" s="3"/>
      <c r="J46" s="4"/>
      <c r="M46" s="3"/>
      <c r="N46" s="3"/>
      <c r="P46" s="4"/>
    </row>
    <row r="47" spans="1:17" ht="12" customHeight="1" x14ac:dyDescent="0.25">
      <c r="A47" s="10" t="s">
        <v>15</v>
      </c>
      <c r="B47" s="11"/>
      <c r="C47" s="98"/>
      <c r="D47" s="4"/>
      <c r="E47" s="98"/>
      <c r="G47" s="10" t="s">
        <v>16</v>
      </c>
      <c r="H47" s="11"/>
      <c r="J47" s="4"/>
      <c r="M47" s="10" t="s">
        <v>17</v>
      </c>
      <c r="N47" s="11"/>
      <c r="P47" s="4"/>
    </row>
    <row r="48" spans="1:17" ht="12" customHeight="1" x14ac:dyDescent="0.25">
      <c r="A48" s="11" t="str">
        <f>VLOOKUP($R$8,Division5a,2,FALSE)</f>
        <v>901 Namur Echecs 6</v>
      </c>
      <c r="B48" s="11" t="str">
        <f>VLOOKUP($S$8,Division5a,2,FALSE)</f>
        <v>703 Eisden/MSK-Dilsen 2</v>
      </c>
      <c r="C48" s="98">
        <v>2</v>
      </c>
      <c r="D48" s="4" t="s">
        <v>74</v>
      </c>
      <c r="E48" s="98">
        <v>2</v>
      </c>
      <c r="G48" s="11" t="str">
        <f>VLOOKUP($R$8,Division5b,2,FALSE)</f>
        <v>000 Bye 5B</v>
      </c>
      <c r="H48" s="11" t="str">
        <f>VLOOKUP($S$8,Division5b,2,FALSE)</f>
        <v>130 Moretus Hoboken 2</v>
      </c>
      <c r="J48" s="4" t="s">
        <v>74</v>
      </c>
      <c r="M48" s="11" t="str">
        <f>VLOOKUP($R$8,Division5c,2,FALSE)</f>
        <v>422 MSV 2</v>
      </c>
      <c r="N48" s="11" t="str">
        <f>VLOOKUP($S$8,Division5c,2,FALSE)</f>
        <v>471 Wachtebeke 5</v>
      </c>
      <c r="O48" s="98">
        <v>4</v>
      </c>
      <c r="P48" s="4" t="s">
        <v>74</v>
      </c>
      <c r="Q48" s="98">
        <v>0</v>
      </c>
    </row>
    <row r="49" spans="1:17" ht="12" customHeight="1" x14ac:dyDescent="0.25">
      <c r="A49" s="11" t="str">
        <f>VLOOKUP($R$9,Division5a,2,FALSE)</f>
        <v>000 Bye 5A</v>
      </c>
      <c r="B49" s="11" t="str">
        <f>VLOOKUP($S$9,Division5a,2,FALSE)</f>
        <v>618 Echiquier Mosan 2</v>
      </c>
      <c r="C49" s="98"/>
      <c r="D49" s="4" t="s">
        <v>74</v>
      </c>
      <c r="E49" s="98"/>
      <c r="G49" s="11" t="str">
        <f>VLOOKUP($R$9,Division5b,2,FALSE)</f>
        <v>128 Beveren 2</v>
      </c>
      <c r="H49" s="11" t="str">
        <f>VLOOKUP($S$9,Division5b,2,FALSE)</f>
        <v>132 SK Oude-God 3</v>
      </c>
      <c r="I49" s="98">
        <v>2</v>
      </c>
      <c r="J49" s="4" t="s">
        <v>74</v>
      </c>
      <c r="K49" s="98">
        <v>2</v>
      </c>
      <c r="M49" s="11" t="str">
        <f>VLOOKUP($R$9,Division5c,2,FALSE)</f>
        <v>462 Zottegem 3</v>
      </c>
      <c r="N49" s="11" t="str">
        <f>VLOOKUP($S$9,Division5c,2,FALSE)</f>
        <v>000 Bye 5C</v>
      </c>
      <c r="P49" s="4" t="s">
        <v>74</v>
      </c>
    </row>
    <row r="50" spans="1:17" ht="12" customHeight="1" x14ac:dyDescent="0.25">
      <c r="A50" s="11" t="str">
        <f>VLOOKUP($R$10,Division5a,2,FALSE)</f>
        <v>901 Namur Echecs 5</v>
      </c>
      <c r="B50" s="11" t="str">
        <f>VLOOKUP($S$10,Division5a,2,FALSE)</f>
        <v>952 Wavre 4</v>
      </c>
      <c r="C50" s="98">
        <v>1</v>
      </c>
      <c r="D50" s="4" t="s">
        <v>74</v>
      </c>
      <c r="E50" s="98">
        <v>3</v>
      </c>
      <c r="G50" s="11" t="str">
        <f>VLOOKUP($R$10,Division5b,2,FALSE)</f>
        <v>101 KASK 3</v>
      </c>
      <c r="H50" s="11" t="str">
        <f>VLOOKUP($S$10,Division5b,2,FALSE)</f>
        <v>190 Burcht 1</v>
      </c>
      <c r="I50" s="98">
        <v>1.5</v>
      </c>
      <c r="J50" s="4" t="s">
        <v>74</v>
      </c>
      <c r="K50" s="98">
        <v>2.5</v>
      </c>
      <c r="M50" s="11" t="str">
        <f>VLOOKUP($R$10,Division5c,2,FALSE)</f>
        <v>303 KBSK Brugge 4</v>
      </c>
      <c r="N50" s="11" t="str">
        <f>VLOOKUP($S$10,Division5c,2,FALSE)</f>
        <v>460 Oudenaarde 2</v>
      </c>
      <c r="O50" s="98">
        <v>4</v>
      </c>
      <c r="P50" s="4" t="s">
        <v>74</v>
      </c>
      <c r="Q50" s="98">
        <v>0</v>
      </c>
    </row>
    <row r="51" spans="1:17" ht="12" customHeight="1" x14ac:dyDescent="0.25">
      <c r="A51" s="11" t="str">
        <f>VLOOKUP($R$11,Division5a,2,FALSE)</f>
        <v>278 Pantin 7</v>
      </c>
      <c r="B51" s="11" t="str">
        <f>VLOOKUP($S$11,Division5a,2,FALSE)</f>
        <v>601 CRELEL Liège 8</v>
      </c>
      <c r="C51" s="98">
        <v>4</v>
      </c>
      <c r="D51" s="4" t="s">
        <v>74</v>
      </c>
      <c r="E51" s="98">
        <v>0</v>
      </c>
      <c r="G51" s="11" t="str">
        <f>VLOOKUP($R$11,Division5b,2,FALSE)</f>
        <v>436 LSV-Chesspirant 3</v>
      </c>
      <c r="H51" s="11" t="str">
        <f>VLOOKUP($S$11,Division5b,2,FALSE)</f>
        <v>143 Boey Temse 3</v>
      </c>
      <c r="I51" s="98">
        <v>3.5</v>
      </c>
      <c r="J51" s="4" t="s">
        <v>74</v>
      </c>
      <c r="K51" s="98">
        <v>0.5</v>
      </c>
      <c r="M51" s="11" t="str">
        <f>VLOOKUP($R$11,Division5c,2,FALSE)</f>
        <v>521 Tournai 2</v>
      </c>
      <c r="N51" s="11" t="str">
        <f>VLOOKUP($S$11,Division5c,2,FALSE)</f>
        <v>340 Izegem 2</v>
      </c>
      <c r="O51" s="98">
        <v>0.5</v>
      </c>
      <c r="P51" s="4" t="s">
        <v>74</v>
      </c>
      <c r="Q51" s="98">
        <v>3.5</v>
      </c>
    </row>
    <row r="52" spans="1:17" ht="12" customHeight="1" x14ac:dyDescent="0.25">
      <c r="A52" s="11" t="str">
        <f>VLOOKUP($R$12,Division5a,2,FALSE)</f>
        <v>810 Marche en Famenne 2</v>
      </c>
      <c r="B52" s="11" t="str">
        <f>VLOOKUP($S$12,Division5a,2,FALSE)</f>
        <v>902 CE Sambrevillois 2</v>
      </c>
      <c r="C52" s="98">
        <v>3</v>
      </c>
      <c r="D52" s="4" t="s">
        <v>74</v>
      </c>
      <c r="E52" s="98">
        <v>1</v>
      </c>
      <c r="G52" s="11" t="str">
        <f>VLOOKUP($R$12,Division5b,2,FALSE)</f>
        <v>401 KGSRL 11</v>
      </c>
      <c r="H52" s="11" t="str">
        <f>VLOOKUP($S$12,Division5b,2,FALSE)</f>
        <v>114 Mechelen 5</v>
      </c>
      <c r="I52" s="98">
        <v>3</v>
      </c>
      <c r="J52" s="4" t="s">
        <v>74</v>
      </c>
      <c r="K52" s="98">
        <v>1</v>
      </c>
      <c r="M52" s="11" t="str">
        <f>VLOOKUP($R$12,Division5c,2,FALSE)</f>
        <v>436 LSV-Chesspirant 4</v>
      </c>
      <c r="N52" s="11" t="str">
        <f>VLOOKUP($S$12,Division5c,2,FALSE)</f>
        <v>541 Leuze-en-Hainaut 2</v>
      </c>
      <c r="O52" s="98">
        <v>4</v>
      </c>
      <c r="P52" s="4" t="s">
        <v>74</v>
      </c>
      <c r="Q52" s="98">
        <v>0</v>
      </c>
    </row>
    <row r="53" spans="1:17" ht="12" customHeight="1" x14ac:dyDescent="0.25">
      <c r="A53" s="11" t="str">
        <f>VLOOKUP($R$13,Division5a,2,FALSE)</f>
        <v>609 Anthisnes 1</v>
      </c>
      <c r="B53" s="11" t="str">
        <f>VLOOKUP($S$13,Division5a,2,FALSE)</f>
        <v>712 Landen 2</v>
      </c>
      <c r="C53" s="98">
        <v>2</v>
      </c>
      <c r="D53" s="4" t="s">
        <v>74</v>
      </c>
      <c r="E53" s="98">
        <v>2</v>
      </c>
      <c r="G53" s="11" t="str">
        <f>VLOOKUP($R$13,Division5b,2,FALSE)</f>
        <v>230 Leuven Centraal 4</v>
      </c>
      <c r="H53" s="11" t="str">
        <f>VLOOKUP($S$13,Division5b,2,FALSE)</f>
        <v>174 Brasschaat 6</v>
      </c>
      <c r="I53" s="98">
        <v>2.5</v>
      </c>
      <c r="J53" s="4" t="s">
        <v>74</v>
      </c>
      <c r="K53" s="98">
        <v>1.5</v>
      </c>
      <c r="M53" s="11" t="str">
        <f>VLOOKUP($R$13,Division5c,2,FALSE)</f>
        <v>401 KGSRL 12</v>
      </c>
      <c r="N53" s="11" t="str">
        <f>VLOOKUP($S$13,Division5c,2,FALSE)</f>
        <v>313 KWSLE Waregem 3</v>
      </c>
      <c r="O53" s="98">
        <v>3.5</v>
      </c>
      <c r="P53" s="4" t="s">
        <v>74</v>
      </c>
      <c r="Q53" s="98">
        <v>0.5</v>
      </c>
    </row>
    <row r="54" spans="1:17" ht="12" customHeight="1" x14ac:dyDescent="0.25">
      <c r="A54" s="11"/>
      <c r="B54" s="11"/>
      <c r="C54" s="98"/>
      <c r="D54" s="4"/>
      <c r="E54" s="98"/>
      <c r="G54" s="3"/>
      <c r="H54" s="3"/>
      <c r="J54" s="4"/>
      <c r="M54" s="3"/>
      <c r="N54" s="3"/>
      <c r="P54" s="4"/>
    </row>
    <row r="55" spans="1:17" ht="12" customHeight="1" x14ac:dyDescent="0.25">
      <c r="A55" s="10" t="s">
        <v>18</v>
      </c>
      <c r="B55" s="11"/>
      <c r="C55" s="98"/>
      <c r="D55" s="4"/>
      <c r="E55" s="98"/>
      <c r="G55" s="10" t="s">
        <v>19</v>
      </c>
      <c r="H55" s="11"/>
      <c r="J55" s="4"/>
      <c r="M55" s="10" t="s">
        <v>20</v>
      </c>
      <c r="N55" s="11"/>
      <c r="P55" s="4"/>
    </row>
    <row r="56" spans="1:17" ht="12" customHeight="1" x14ac:dyDescent="0.25">
      <c r="A56" s="11" t="str">
        <f>VLOOKUP($R$8,Division5d,2,FALSE)</f>
        <v>422 MSV 3</v>
      </c>
      <c r="B56" s="11" t="str">
        <f>VLOOKUP($S$8,Division5d,2,FALSE)</f>
        <v>000 Bye 5D</v>
      </c>
      <c r="C56" s="98"/>
      <c r="D56" s="4" t="s">
        <v>74</v>
      </c>
      <c r="E56" s="98"/>
      <c r="G56" s="11" t="str">
        <f>VLOOKUP($R$8,Division5e,2,FALSE)</f>
        <v>604 KSK47-Eynatten 5</v>
      </c>
      <c r="H56" s="11" t="str">
        <f>VLOOKUP($S$8,Division5e,2,FALSE)</f>
        <v>609 Anthisnes 2</v>
      </c>
      <c r="I56" s="98">
        <v>3</v>
      </c>
      <c r="J56" s="4" t="s">
        <v>74</v>
      </c>
      <c r="K56" s="98">
        <v>1</v>
      </c>
      <c r="M56" s="11" t="str">
        <f>VLOOKUP($R$8,Division5f,2,FALSE)</f>
        <v>714 Pelt 2</v>
      </c>
      <c r="N56" s="11" t="str">
        <f>VLOOKUP($S$8,Division5f,2,FALSE)</f>
        <v>135 Geel 2</v>
      </c>
      <c r="O56" s="98">
        <v>1.5</v>
      </c>
      <c r="P56" s="4" t="s">
        <v>74</v>
      </c>
      <c r="Q56" s="98">
        <v>2.5</v>
      </c>
    </row>
    <row r="57" spans="1:17" ht="12" customHeight="1" x14ac:dyDescent="0.25">
      <c r="A57" s="11" t="str">
        <f>VLOOKUP($R$9,Division5d,2,FALSE)</f>
        <v>462 Zottegem 4</v>
      </c>
      <c r="B57" s="11" t="str">
        <f>VLOOKUP($S$9,Division5d,2,FALSE)</f>
        <v>401 KGSRL 14</v>
      </c>
      <c r="C57" s="98">
        <v>2</v>
      </c>
      <c r="D57" s="4" t="s">
        <v>74</v>
      </c>
      <c r="E57" s="98">
        <v>2</v>
      </c>
      <c r="G57" s="11" t="str">
        <f>VLOOKUP($R$9,Division5e,2,FALSE)</f>
        <v>604 KSK47-Eynatten 4</v>
      </c>
      <c r="H57" s="11" t="str">
        <f>VLOOKUP($S$9,Division5e,2,FALSE)</f>
        <v>000 Bye 5E</v>
      </c>
      <c r="J57" s="4" t="s">
        <v>74</v>
      </c>
      <c r="M57" s="11" t="str">
        <f>VLOOKUP($R$9,Division5f,2,FALSE)</f>
        <v>176 Westerlo 3</v>
      </c>
      <c r="N57" s="11" t="str">
        <f>VLOOKUP($S$9,Division5f,2,FALSE)</f>
        <v>162 Molse SC 2</v>
      </c>
      <c r="O57" s="98">
        <v>3</v>
      </c>
      <c r="P57" s="4" t="s">
        <v>74</v>
      </c>
      <c r="Q57" s="98">
        <v>1</v>
      </c>
    </row>
    <row r="58" spans="1:17" ht="12" customHeight="1" x14ac:dyDescent="0.25">
      <c r="A58" s="11" t="str">
        <f>VLOOKUP($R$10,Division5d,2,FALSE)</f>
        <v>303 KBSK Brugge 5</v>
      </c>
      <c r="B58" s="11" t="str">
        <f>VLOOKUP($S$10,Division5d,2,FALSE)</f>
        <v>472 De Mercatel 3</v>
      </c>
      <c r="C58" s="98">
        <v>2</v>
      </c>
      <c r="D58" s="4" t="s">
        <v>74</v>
      </c>
      <c r="E58" s="98">
        <v>2</v>
      </c>
      <c r="G58" s="11" t="str">
        <f>VLOOKUP($R$10,Division5e,2,FALSE)</f>
        <v>607 KSK Rochade 6</v>
      </c>
      <c r="H58" s="11" t="str">
        <f>VLOOKUP($S$10,Division5e,2,FALSE)</f>
        <v>621 TAL 4</v>
      </c>
      <c r="I58" s="98">
        <v>4</v>
      </c>
      <c r="J58" s="4" t="s">
        <v>74</v>
      </c>
      <c r="K58" s="98">
        <v>0</v>
      </c>
      <c r="M58" s="11" t="str">
        <f>VLOOKUP($R$10,Division5f,2,FALSE)</f>
        <v>192 SK Lier 1</v>
      </c>
      <c r="N58" s="11" t="str">
        <f>VLOOKUP($S$10,Division5f,2,FALSE)</f>
        <v>194 ChessLooks Lier 2</v>
      </c>
      <c r="O58" s="98">
        <v>2.5</v>
      </c>
      <c r="P58" s="4" t="s">
        <v>74</v>
      </c>
      <c r="Q58" s="98">
        <v>1.5</v>
      </c>
    </row>
    <row r="59" spans="1:17" ht="12" customHeight="1" x14ac:dyDescent="0.25">
      <c r="A59" s="11" t="str">
        <f>VLOOKUP($R$11,Division5d,2,FALSE)</f>
        <v>436 LSV-Chesspirant 5</v>
      </c>
      <c r="B59" s="11" t="str">
        <f>VLOOKUP($S$11,Division5d,2,FALSE)</f>
        <v>401 KGSRL 13</v>
      </c>
      <c r="C59" s="98">
        <v>4</v>
      </c>
      <c r="D59" s="4" t="s">
        <v>74</v>
      </c>
      <c r="E59" s="98">
        <v>0</v>
      </c>
      <c r="G59" s="11" t="str">
        <f>VLOOKUP($R$11,Division5e,2,FALSE)</f>
        <v>703 Eisden/MSK-Dilsen 3</v>
      </c>
      <c r="H59" s="11" t="str">
        <f>VLOOKUP($S$11,Division5e,2,FALSE)</f>
        <v>601 CRELEL Liège 10</v>
      </c>
      <c r="I59" s="98">
        <v>3.5</v>
      </c>
      <c r="J59" s="4" t="s">
        <v>74</v>
      </c>
      <c r="K59" s="98">
        <v>0.5</v>
      </c>
      <c r="M59" s="11" t="str">
        <f>VLOOKUP($R$11,Division5f,2,FALSE)</f>
        <v>195 Chessmates 1</v>
      </c>
      <c r="N59" s="11" t="str">
        <f>VLOOKUP($S$11,Division5f,2,FALSE)</f>
        <v>182 SC Noorderwijk 1</v>
      </c>
      <c r="O59" s="98">
        <v>0.5</v>
      </c>
      <c r="P59" s="4" t="s">
        <v>74</v>
      </c>
      <c r="Q59" s="98">
        <v>3.5</v>
      </c>
    </row>
    <row r="60" spans="1:17" ht="12" customHeight="1" x14ac:dyDescent="0.25">
      <c r="A60" s="11" t="str">
        <f>VLOOKUP($R$12,Division5d,2,FALSE)</f>
        <v>436 LSV-Chesspirant 6</v>
      </c>
      <c r="B60" s="11" t="str">
        <f>VLOOKUP($S$12,Division5d,2,FALSE)</f>
        <v>418 Geraardsbergen 2</v>
      </c>
      <c r="C60" s="98">
        <v>0</v>
      </c>
      <c r="D60" s="4" t="s">
        <v>74</v>
      </c>
      <c r="E60" s="98">
        <v>4</v>
      </c>
      <c r="G60" s="11" t="str">
        <f>VLOOKUP($R$12,Division5e,2,FALSE)</f>
        <v>619 Welkenraedt 1</v>
      </c>
      <c r="H60" s="11" t="str">
        <f>VLOOKUP($S$12,Division5e,2,FALSE)</f>
        <v>601 CRELEL Liège 9</v>
      </c>
      <c r="I60" s="98">
        <v>3.5</v>
      </c>
      <c r="J60" s="4" t="s">
        <v>74</v>
      </c>
      <c r="K60" s="98">
        <v>0.5</v>
      </c>
      <c r="M60" s="11" t="str">
        <f>VLOOKUP($R$12,Division5f,2,FALSE)</f>
        <v>727 Midden-Limburg 3</v>
      </c>
      <c r="N60" s="11" t="str">
        <f>VLOOKUP($S$12,Division5f,2,FALSE)</f>
        <v>114 Mechelen 6</v>
      </c>
      <c r="O60" s="98">
        <v>1</v>
      </c>
      <c r="P60" s="4" t="s">
        <v>74</v>
      </c>
      <c r="Q60" s="98">
        <v>3</v>
      </c>
    </row>
    <row r="61" spans="1:17" ht="12" customHeight="1" x14ac:dyDescent="0.25">
      <c r="A61" s="11" t="str">
        <f>VLOOKUP($R$13,Division5d,2,FALSE)</f>
        <v>432 Wetteren 5</v>
      </c>
      <c r="B61" s="11" t="str">
        <f>VLOOKUP($S$13,Division5d,2,FALSE)</f>
        <v>301 KOSK Oostende 4</v>
      </c>
      <c r="C61" s="98">
        <v>4</v>
      </c>
      <c r="D61" s="4" t="s">
        <v>74</v>
      </c>
      <c r="E61" s="98">
        <v>0</v>
      </c>
      <c r="G61" s="11" t="str">
        <f>VLOOKUP($R$13,Division5e,2,FALSE)</f>
        <v>627 SF Wirtzfeld 4</v>
      </c>
      <c r="H61" s="11" t="str">
        <f>VLOOKUP($S$13,Division5e,2,FALSE)</f>
        <v>666 Le 666 1</v>
      </c>
      <c r="I61" s="98">
        <v>2</v>
      </c>
      <c r="J61" s="4" t="s">
        <v>74</v>
      </c>
      <c r="K61" s="98">
        <v>2</v>
      </c>
      <c r="M61" s="11" t="str">
        <f>VLOOKUP($R$13,Division5f,2,FALSE)</f>
        <v>121 Turnhout 4</v>
      </c>
      <c r="N61" s="11" t="str">
        <f>VLOOKUP($S$13,Division5f,2,FALSE)</f>
        <v>132 SK Oude-God 4</v>
      </c>
      <c r="O61" s="98">
        <v>2</v>
      </c>
      <c r="P61" s="4" t="s">
        <v>74</v>
      </c>
      <c r="Q61" s="98">
        <v>2</v>
      </c>
    </row>
    <row r="62" spans="1:17" ht="12" customHeight="1" x14ac:dyDescent="0.25">
      <c r="A62" s="11"/>
      <c r="B62" s="11"/>
      <c r="C62" s="98"/>
      <c r="D62" s="4"/>
      <c r="E62" s="98"/>
      <c r="G62" s="3"/>
      <c r="H62" s="3"/>
      <c r="J62" s="4"/>
      <c r="M62" s="3"/>
      <c r="N62" s="3"/>
      <c r="P62" s="4"/>
    </row>
    <row r="63" spans="1:17" ht="12" customHeight="1" x14ac:dyDescent="0.25">
      <c r="A63" s="10" t="s">
        <v>21</v>
      </c>
      <c r="B63" s="11"/>
      <c r="C63" s="98"/>
      <c r="D63" s="4"/>
      <c r="E63" s="98"/>
      <c r="G63" s="10" t="s">
        <v>22</v>
      </c>
      <c r="H63" s="11"/>
      <c r="J63" s="4"/>
      <c r="M63" s="10" t="s">
        <v>23</v>
      </c>
      <c r="N63" s="11"/>
      <c r="P63" s="4"/>
    </row>
    <row r="64" spans="1:17" ht="12" customHeight="1" x14ac:dyDescent="0.25">
      <c r="A64" s="11" t="str">
        <f>VLOOKUP($R$8,Division5g,2,FALSE)</f>
        <v>244 Brussels 5</v>
      </c>
      <c r="B64" s="11" t="str">
        <f>VLOOKUP($S$8,Division5g,2,FALSE)</f>
        <v>961 Braine Echecs 2</v>
      </c>
      <c r="C64" s="98">
        <v>2.5</v>
      </c>
      <c r="D64" s="4" t="s">
        <v>74</v>
      </c>
      <c r="E64" s="98">
        <v>1.5</v>
      </c>
      <c r="G64" s="11" t="str">
        <f>VLOOKUP($R$8,Division5h,2,FALSE)</f>
        <v>422 MSV 4</v>
      </c>
      <c r="H64" s="11" t="str">
        <f>VLOOKUP($S$8,Division5h,2,FALSE)</f>
        <v>301 KOSK Oostende 5</v>
      </c>
      <c r="I64" s="98">
        <v>1.5</v>
      </c>
      <c r="J64" s="4" t="s">
        <v>74</v>
      </c>
      <c r="K64" s="98">
        <v>2.5</v>
      </c>
      <c r="M64" s="11" t="str">
        <f>VLOOKUP($R$8,Division5i,2,FALSE)</f>
        <v>514 Montigny-Fontaine 3</v>
      </c>
      <c r="N64" s="11" t="str">
        <f>VLOOKUP($S$8,Division5i,2,FALSE)</f>
        <v>953 Nivelles 1</v>
      </c>
      <c r="O64" s="98">
        <v>1</v>
      </c>
      <c r="P64" s="4" t="s">
        <v>74</v>
      </c>
      <c r="Q64" s="98">
        <v>3</v>
      </c>
    </row>
    <row r="65" spans="1:17" ht="12" customHeight="1" x14ac:dyDescent="0.25">
      <c r="A65" s="11" t="str">
        <f>VLOOKUP($R$9,Division5g,2,FALSE)</f>
        <v>226 Europchess 5</v>
      </c>
      <c r="B65" s="11" t="str">
        <f>VLOOKUP($S$9,Division5g,2,FALSE)</f>
        <v>201 CREB Bruxelles 3</v>
      </c>
      <c r="C65" s="98">
        <v>4</v>
      </c>
      <c r="D65" s="4" t="s">
        <v>74</v>
      </c>
      <c r="E65" s="98">
        <v>0</v>
      </c>
      <c r="G65" s="11" t="str">
        <f>VLOOKUP($R$9,Division5h,2,FALSE)</f>
        <v>304 Tielt 2</v>
      </c>
      <c r="H65" s="11" t="str">
        <f>VLOOKUP($S$9,Division5h,2,FALSE)</f>
        <v>430 Landegem 4</v>
      </c>
      <c r="I65" s="98">
        <v>3.5</v>
      </c>
      <c r="J65" s="4" t="s">
        <v>74</v>
      </c>
      <c r="K65" s="98">
        <v>0.5</v>
      </c>
      <c r="M65" s="11" t="str">
        <f>VLOOKUP($R$9,Division5i,2,FALSE)</f>
        <v>551 HCC Jurbise 2</v>
      </c>
      <c r="N65" s="11" t="str">
        <f>VLOOKUP($S$9,Division5i,2,FALSE)</f>
        <v>525 CELB Anderlues 2</v>
      </c>
      <c r="O65" s="98">
        <v>1</v>
      </c>
      <c r="P65" s="4" t="s">
        <v>74</v>
      </c>
      <c r="Q65" s="98">
        <v>3</v>
      </c>
    </row>
    <row r="66" spans="1:17" ht="12" customHeight="1" x14ac:dyDescent="0.25">
      <c r="A66" s="11" t="str">
        <f>VLOOKUP($R$10,Division5g,2,FALSE)</f>
        <v>233 DZD Halle 1</v>
      </c>
      <c r="B66" s="11" t="str">
        <f>VLOOKUP($S$10,Division5g,2,FALSE)</f>
        <v>952 Wavre 5</v>
      </c>
      <c r="C66" s="98">
        <v>2</v>
      </c>
      <c r="D66" s="4" t="s">
        <v>74</v>
      </c>
      <c r="E66" s="98">
        <v>2</v>
      </c>
      <c r="G66" s="11" t="str">
        <f>VLOOKUP($R$10,Division5h,2,FALSE)</f>
        <v>303 KBSK Brugge 6</v>
      </c>
      <c r="H66" s="11" t="str">
        <f>VLOOKUP($S$10,Division5h,2,FALSE)</f>
        <v>475 Rapid Aalter 2</v>
      </c>
      <c r="I66" s="98">
        <v>4</v>
      </c>
      <c r="J66" s="4" t="s">
        <v>74</v>
      </c>
      <c r="K66" s="98">
        <v>0</v>
      </c>
      <c r="M66" s="11" t="str">
        <f>VLOOKUP($R$10,Division5i,2,FALSE)</f>
        <v>518 Soignies 1</v>
      </c>
      <c r="N66" s="11" t="str">
        <f>VLOOKUP($S$10,Division5i,2,FALSE)</f>
        <v>547 Ren. Binche 1</v>
      </c>
      <c r="O66" s="98">
        <v>0.5</v>
      </c>
      <c r="P66" s="4" t="s">
        <v>74</v>
      </c>
      <c r="Q66" s="98">
        <v>3.5</v>
      </c>
    </row>
    <row r="67" spans="1:17" ht="12" customHeight="1" x14ac:dyDescent="0.25">
      <c r="A67" s="11" t="str">
        <f>VLOOKUP($R$11,Division5g,2,FALSE)</f>
        <v>278 Pantin 8</v>
      </c>
      <c r="B67" s="11" t="str">
        <f>VLOOKUP($S$11,Division5g,2,FALSE)</f>
        <v>209 The Belgian CC 3</v>
      </c>
      <c r="C67" s="98">
        <v>2</v>
      </c>
      <c r="D67" s="4" t="s">
        <v>74</v>
      </c>
      <c r="E67" s="98">
        <v>2</v>
      </c>
      <c r="G67" s="11" t="str">
        <f>VLOOKUP($R$11,Division5h,2,FALSE)</f>
        <v>322 KVSK Veurne 1</v>
      </c>
      <c r="H67" s="11" t="str">
        <f>VLOOKUP($S$11,Division5h,2,FALSE)</f>
        <v>340 Izegem 3</v>
      </c>
      <c r="I67" s="98">
        <v>1</v>
      </c>
      <c r="J67" s="4" t="s">
        <v>74</v>
      </c>
      <c r="K67" s="98">
        <v>3</v>
      </c>
      <c r="M67" s="11" t="str">
        <f>VLOOKUP($R$11,Division5i,2,FALSE)</f>
        <v>549 Saint-Ghislain 1</v>
      </c>
      <c r="N67" s="11" t="str">
        <f>VLOOKUP($S$11,Division5i,2,FALSE)</f>
        <v>501 CREC Charlerloi 3</v>
      </c>
      <c r="O67" s="98">
        <v>3</v>
      </c>
      <c r="P67" s="4" t="s">
        <v>74</v>
      </c>
      <c r="Q67" s="98">
        <v>1</v>
      </c>
    </row>
    <row r="68" spans="1:17" ht="12" customHeight="1" x14ac:dyDescent="0.25">
      <c r="A68" s="11" t="str">
        <f>VLOOKUP($R$12,Division5g,2,FALSE)</f>
        <v>239 Boitsfort 4</v>
      </c>
      <c r="B68" s="11" t="str">
        <f>VLOOKUP($S$12,Division5g,2,FALSE)</f>
        <v>114 Mechelen 7</v>
      </c>
      <c r="C68" s="98">
        <v>0.5</v>
      </c>
      <c r="D68" s="4" t="s">
        <v>74</v>
      </c>
      <c r="E68" s="98">
        <v>3.5</v>
      </c>
      <c r="G68" s="11" t="str">
        <f>VLOOKUP($R$12,Division5h,2,FALSE)</f>
        <v>436 LSV-Chesspirant 7</v>
      </c>
      <c r="H68" s="11" t="str">
        <f>VLOOKUP($S$12,Division5h,2,FALSE)</f>
        <v>307 Bredene 2</v>
      </c>
      <c r="I68" s="98">
        <v>2</v>
      </c>
      <c r="J68" s="4" t="s">
        <v>74</v>
      </c>
      <c r="K68" s="98">
        <v>2</v>
      </c>
      <c r="M68" s="11" t="str">
        <f>VLOOKUP($R$12,Division5i,2,FALSE)</f>
        <v>909 Philippeville 2</v>
      </c>
      <c r="N68" s="11" t="str">
        <f>VLOOKUP($S$12,Division5i,2,FALSE)</f>
        <v>541 Leuze-en-Hainaut 3</v>
      </c>
      <c r="O68" s="98">
        <v>0.5</v>
      </c>
      <c r="P68" s="4" t="s">
        <v>74</v>
      </c>
      <c r="Q68" s="98">
        <v>3.5</v>
      </c>
    </row>
    <row r="69" spans="1:17" ht="12" customHeight="1" x14ac:dyDescent="0.25">
      <c r="A69" s="11" t="str">
        <f>VLOOKUP($R$13,Division5g,2,FALSE)</f>
        <v>230 Leuven Centraal 5</v>
      </c>
      <c r="B69" s="11" t="str">
        <f>VLOOKUP($S$13,Division5g,2,FALSE)</f>
        <v>207 2 Fous Diogène 2</v>
      </c>
      <c r="C69" s="98">
        <v>1</v>
      </c>
      <c r="D69" s="4" t="s">
        <v>74</v>
      </c>
      <c r="E69" s="98">
        <v>3</v>
      </c>
      <c r="G69" s="11" t="str">
        <f>VLOOKUP($R$13,Division5h,2,FALSE)</f>
        <v>351 Knokke 1</v>
      </c>
      <c r="H69" s="11" t="str">
        <f>VLOOKUP($S$13,Division5h,2,FALSE)</f>
        <v>401 KGSRL 15</v>
      </c>
      <c r="I69" s="98">
        <v>2</v>
      </c>
      <c r="J69" s="4" t="s">
        <v>74</v>
      </c>
      <c r="K69" s="98">
        <v>2</v>
      </c>
      <c r="M69" s="11" t="str">
        <f>VLOOKUP($R$13,Division5i,2,FALSE)</f>
        <v>548 Caissa Europe 3</v>
      </c>
      <c r="N69" s="11" t="str">
        <f>VLOOKUP($S$13,Division5i,2,FALSE)</f>
        <v>000 Bye 5I</v>
      </c>
      <c r="P69" s="4" t="s">
        <v>74</v>
      </c>
    </row>
    <row r="70" spans="1:17" ht="12" customHeight="1" x14ac:dyDescent="0.25">
      <c r="A70" s="11"/>
      <c r="B70" s="11"/>
      <c r="C70" s="98"/>
      <c r="D70" s="4"/>
      <c r="E70" s="98"/>
      <c r="G70" s="11"/>
      <c r="H70" s="11"/>
      <c r="J70" s="4"/>
      <c r="M70" s="11"/>
      <c r="N70" s="11"/>
      <c r="P70" s="4"/>
    </row>
    <row r="71" spans="1:17" ht="12" customHeight="1" x14ac:dyDescent="0.25">
      <c r="A71" s="10" t="s">
        <v>24</v>
      </c>
      <c r="B71" s="11"/>
      <c r="C71" s="98"/>
      <c r="D71" s="4"/>
      <c r="E71" s="98"/>
      <c r="G71" s="10" t="s">
        <v>25</v>
      </c>
      <c r="H71" s="11"/>
      <c r="J71" s="4"/>
      <c r="M71" s="10" t="s">
        <v>26</v>
      </c>
      <c r="N71" s="11"/>
      <c r="P71" s="4"/>
    </row>
    <row r="72" spans="1:17" ht="12" customHeight="1" x14ac:dyDescent="0.25">
      <c r="A72" s="11" t="str">
        <f>VLOOKUP($R$8,Division5j,2,FALSE)</f>
        <v>128 Beveren 3</v>
      </c>
      <c r="B72" s="11" t="str">
        <f>VLOOKUP($S$8,Division5j,2,FALSE)</f>
        <v>425 Dendermonde 2</v>
      </c>
      <c r="C72" s="98">
        <v>1.5</v>
      </c>
      <c r="D72" s="4" t="s">
        <v>74</v>
      </c>
      <c r="E72" s="98">
        <v>2.5</v>
      </c>
      <c r="G72" s="11" t="str">
        <f>VLOOKUP($R$8,Division5k,2,FALSE)</f>
        <v>514 Montigny-Fontaine 4</v>
      </c>
      <c r="H72" s="11" t="str">
        <f>VLOOKUP($S$8,Division5k,2,FALSE)</f>
        <v>961 Braine Echecs 3</v>
      </c>
      <c r="I72" s="98">
        <v>2</v>
      </c>
      <c r="J72" s="4" t="s">
        <v>74</v>
      </c>
      <c r="K72" s="98">
        <v>2</v>
      </c>
      <c r="M72" s="11" t="str">
        <f>VLOOKUP($R$8,Division5l,2,FALSE)</f>
        <v>124 Deurne 4</v>
      </c>
      <c r="N72" s="11" t="str">
        <f>VLOOKUP($S$8,Division5l,2,FALSE)</f>
        <v>135 Geel 3</v>
      </c>
      <c r="O72" s="98">
        <v>4</v>
      </c>
      <c r="P72" s="4" t="s">
        <v>74</v>
      </c>
      <c r="Q72" s="98">
        <v>0</v>
      </c>
    </row>
    <row r="73" spans="1:17" ht="12" customHeight="1" x14ac:dyDescent="0.25">
      <c r="A73" s="11" t="str">
        <f>VLOOKUP($R$9,Division5j,2,FALSE)</f>
        <v>132 SK Oude-God 5</v>
      </c>
      <c r="B73" s="11" t="str">
        <f>VLOOKUP($S$9,Division5j,2,FALSE)</f>
        <v>261 Opwijk 3</v>
      </c>
      <c r="C73" s="98">
        <v>4</v>
      </c>
      <c r="D73" s="4" t="s">
        <v>74</v>
      </c>
      <c r="E73" s="98">
        <v>0</v>
      </c>
      <c r="G73" s="11" t="str">
        <f>VLOOKUP($R$9,Division5k,2,FALSE)</f>
        <v>000 Bye 5K</v>
      </c>
      <c r="H73" s="11" t="str">
        <f>VLOOKUP($S$9,Division5k,2,FALSE)</f>
        <v>525 CELB Anderlues 3</v>
      </c>
      <c r="J73" s="4" t="s">
        <v>74</v>
      </c>
      <c r="M73" s="11" t="str">
        <f>VLOOKUP($R$9,Division5l,2,FALSE)</f>
        <v>128 Beveren 4</v>
      </c>
      <c r="N73" s="11" t="str">
        <f>VLOOKUP($S$9,Division5l,2,FALSE)</f>
        <v>130 Moretus Hoboken 3</v>
      </c>
      <c r="O73" s="98">
        <v>3.5</v>
      </c>
      <c r="P73" s="4" t="s">
        <v>74</v>
      </c>
      <c r="Q73" s="98">
        <v>0.5</v>
      </c>
    </row>
    <row r="74" spans="1:17" ht="12" customHeight="1" x14ac:dyDescent="0.25">
      <c r="A74" s="11" t="str">
        <f>VLOOKUP($R$10,Division5j,2,FALSE)</f>
        <v>401 KGSRL 16</v>
      </c>
      <c r="B74" s="11" t="str">
        <f>VLOOKUP($S$10,Division5j,2,FALSE)</f>
        <v>190 Burcht 2</v>
      </c>
      <c r="C74" s="98">
        <v>1.5</v>
      </c>
      <c r="D74" s="4" t="s">
        <v>74</v>
      </c>
      <c r="E74" s="98">
        <v>2.5</v>
      </c>
      <c r="G74" s="11" t="str">
        <f>VLOOKUP($R$10,Division5k,2,FALSE)</f>
        <v>233 DZD Halle 2</v>
      </c>
      <c r="H74" s="11" t="str">
        <f>VLOOKUP($S$10,Division5k,2,FALSE)</f>
        <v>952 Wavre 6</v>
      </c>
      <c r="I74" s="98">
        <v>2.5</v>
      </c>
      <c r="J74" s="4" t="s">
        <v>74</v>
      </c>
      <c r="K74" s="98">
        <v>1.5</v>
      </c>
      <c r="M74" s="11" t="str">
        <f>VLOOKUP($R$10,Division5l,2,FALSE)</f>
        <v>192 SK Lier 2</v>
      </c>
      <c r="N74" s="11" t="str">
        <f>VLOOKUP($S$10,Division5l,2,FALSE)</f>
        <v>194 ChessLooks Lier 3</v>
      </c>
      <c r="O74" s="98">
        <v>0</v>
      </c>
      <c r="P74" s="4" t="s">
        <v>74</v>
      </c>
      <c r="Q74" s="98">
        <v>4</v>
      </c>
    </row>
    <row r="75" spans="1:17" ht="12" customHeight="1" x14ac:dyDescent="0.25">
      <c r="A75" s="11" t="str">
        <f>VLOOKUP($R$11,Division5j,2,FALSE)</f>
        <v>436 LSV-Chesspirant 8</v>
      </c>
      <c r="B75" s="11" t="str">
        <f>VLOOKUP($S$11,Division5j,2,FALSE)</f>
        <v>143 Boey Temse 4</v>
      </c>
      <c r="C75" s="98">
        <v>2</v>
      </c>
      <c r="D75" s="4" t="s">
        <v>74</v>
      </c>
      <c r="E75" s="98">
        <v>2</v>
      </c>
      <c r="G75" s="11" t="str">
        <f>VLOOKUP($R$11,Division5k,2,FALSE)</f>
        <v>549 Saint-Ghislain 2</v>
      </c>
      <c r="H75" s="11" t="str">
        <f>VLOOKUP($S$11,Division5k,2,FALSE)</f>
        <v>501 CREC Charlerloi 4</v>
      </c>
      <c r="I75" s="98">
        <v>0</v>
      </c>
      <c r="J75" s="4" t="s">
        <v>74</v>
      </c>
      <c r="K75" s="98">
        <v>4</v>
      </c>
      <c r="M75" s="11" t="str">
        <f>VLOOKUP($R$11,Division5l,2,FALSE)</f>
        <v>166 TSM Mechelen 3</v>
      </c>
      <c r="N75" s="11" t="str">
        <f>VLOOKUP($S$11,Division5l,2,FALSE)</f>
        <v>132 SK Oude-God 6</v>
      </c>
      <c r="O75" s="98">
        <v>3</v>
      </c>
      <c r="P75" s="4" t="s">
        <v>74</v>
      </c>
      <c r="Q75" s="98">
        <v>1</v>
      </c>
    </row>
    <row r="76" spans="1:17" ht="12" customHeight="1" x14ac:dyDescent="0.25">
      <c r="A76" s="11" t="str">
        <f>VLOOKUP($R$12,Division5j,2,FALSE)</f>
        <v>436 LSV-Chesspirant 9</v>
      </c>
      <c r="B76" s="11" t="str">
        <f>VLOOKUP($S$12,Division5j,2,FALSE)</f>
        <v>417 Pion-Aalst 3</v>
      </c>
      <c r="C76" s="98">
        <v>4</v>
      </c>
      <c r="D76" s="4" t="s">
        <v>74</v>
      </c>
      <c r="E76" s="98">
        <v>0</v>
      </c>
      <c r="G76" s="11" t="str">
        <f>VLOOKUP($R$12,Division5k,2,FALSE)</f>
        <v>551 HCC Jurbise 3</v>
      </c>
      <c r="H76" s="11" t="str">
        <f>VLOOKUP($S$12,Division5k,2,FALSE)</f>
        <v>902 CE Sambrevillois 3</v>
      </c>
      <c r="I76" s="98">
        <v>2.5</v>
      </c>
      <c r="J76" s="4" t="s">
        <v>74</v>
      </c>
      <c r="K76" s="98">
        <v>1.5</v>
      </c>
      <c r="M76" s="11" t="str">
        <f>VLOOKUP($R$12,Division5l,2,FALSE)</f>
        <v>260 Kapelle o/d Bos 2</v>
      </c>
      <c r="N76" s="11" t="str">
        <f>VLOOKUP($S$12,Division5l,2,FALSE)</f>
        <v>114 Mechelen 8</v>
      </c>
      <c r="O76" s="98">
        <v>3</v>
      </c>
      <c r="P76" s="4" t="s">
        <v>74</v>
      </c>
      <c r="Q76" s="98">
        <v>1</v>
      </c>
    </row>
    <row r="77" spans="1:17" ht="12" customHeight="1" x14ac:dyDescent="0.25">
      <c r="A77" s="11" t="str">
        <f>VLOOKUP($R$13,Division5j,2,FALSE)</f>
        <v>432 Wetteren 6</v>
      </c>
      <c r="B77" s="11" t="str">
        <f>VLOOKUP($S$13,Division5j,2,FALSE)</f>
        <v>204 Excelsior 1</v>
      </c>
      <c r="C77" s="98">
        <v>1</v>
      </c>
      <c r="D77" s="4" t="s">
        <v>74</v>
      </c>
      <c r="E77" s="98">
        <v>3</v>
      </c>
      <c r="G77" s="11" t="str">
        <f>VLOOKUP($R$13,Division5k,2,FALSE)</f>
        <v>207 2 Fous Diogène 3</v>
      </c>
      <c r="H77" s="11" t="str">
        <f>VLOOKUP($S$13,Division5k,2,FALSE)</f>
        <v>228 Dworp 4</v>
      </c>
      <c r="I77" s="98">
        <v>2</v>
      </c>
      <c r="J77" s="4" t="s">
        <v>74</v>
      </c>
      <c r="K77" s="98">
        <v>2</v>
      </c>
      <c r="M77" s="11" t="str">
        <f>VLOOKUP($R$13,Division5l,2,FALSE)</f>
        <v>230 Leuven Centraal 6</v>
      </c>
      <c r="N77" s="11" t="str">
        <f>VLOOKUP($S$13,Division5l,2,FALSE)</f>
        <v>174 Brasschaat 7</v>
      </c>
      <c r="O77" s="98">
        <v>1.5</v>
      </c>
      <c r="P77" s="4" t="s">
        <v>74</v>
      </c>
      <c r="Q77" s="98">
        <v>2.5</v>
      </c>
    </row>
    <row r="78" spans="1:17" ht="12" customHeight="1" x14ac:dyDescent="0.25">
      <c r="C78" s="98"/>
      <c r="D78" s="4"/>
      <c r="E78" s="98"/>
      <c r="J78" s="4"/>
      <c r="P78" s="4"/>
    </row>
    <row r="79" spans="1:17" ht="12" hidden="1" customHeight="1" x14ac:dyDescent="0.25">
      <c r="A79" s="10" t="s">
        <v>27</v>
      </c>
      <c r="B79" s="11"/>
      <c r="C79" s="98"/>
      <c r="D79" s="4"/>
      <c r="E79" s="98"/>
      <c r="G79" s="10" t="s">
        <v>44</v>
      </c>
      <c r="H79" s="11"/>
      <c r="J79" s="4"/>
      <c r="P79" s="4"/>
    </row>
    <row r="80" spans="1:17" ht="12" hidden="1" customHeight="1" x14ac:dyDescent="0.25">
      <c r="A80" s="11">
        <f>VLOOKUP($R$8,Division5m,2,FALSE)</f>
        <v>0</v>
      </c>
      <c r="B80" s="11">
        <f>VLOOKUP($S$8,Division5m,2,FALSE)</f>
        <v>0</v>
      </c>
      <c r="C80" s="98">
        <v>0</v>
      </c>
      <c r="D80" s="4"/>
      <c r="E80" s="98">
        <v>0</v>
      </c>
      <c r="G80" s="11">
        <f>VLOOKUP($R$8,Division5n,2,FALSE)</f>
        <v>0</v>
      </c>
      <c r="H80" s="11">
        <f>VLOOKUP($S$8,Division5n,2,FALSE)</f>
        <v>0</v>
      </c>
      <c r="I80" s="98">
        <v>0</v>
      </c>
      <c r="J80" s="4"/>
      <c r="K80" s="98">
        <v>0</v>
      </c>
      <c r="P80" s="4"/>
    </row>
    <row r="81" spans="1:16" ht="12" hidden="1" customHeight="1" x14ac:dyDescent="0.25">
      <c r="A81" s="11">
        <f>VLOOKUP($R$9,Division5m,2,FALSE)</f>
        <v>0</v>
      </c>
      <c r="B81" s="11">
        <f>VLOOKUP($S$9,Division5m,2,FALSE)</f>
        <v>0</v>
      </c>
      <c r="C81" s="98">
        <v>0</v>
      </c>
      <c r="D81" s="4"/>
      <c r="E81" s="98">
        <v>0</v>
      </c>
      <c r="G81" s="11">
        <f>VLOOKUP($R$9,Division5n,2,FALSE)</f>
        <v>0</v>
      </c>
      <c r="H81" s="11">
        <f>VLOOKUP($S$9,Division5n,2,FALSE)</f>
        <v>0</v>
      </c>
      <c r="I81" s="98">
        <v>0</v>
      </c>
      <c r="J81" s="4"/>
      <c r="K81" s="98">
        <v>0</v>
      </c>
      <c r="P81" s="4"/>
    </row>
    <row r="82" spans="1:16" ht="12" hidden="1" customHeight="1" x14ac:dyDescent="0.25">
      <c r="A82" s="11">
        <f>VLOOKUP($R$10,Division5m,2,FALSE)</f>
        <v>0</v>
      </c>
      <c r="B82" s="11">
        <f>VLOOKUP($S$10,Division5m,2,FALSE)</f>
        <v>0</v>
      </c>
      <c r="C82" s="98">
        <v>0</v>
      </c>
      <c r="D82" s="4"/>
      <c r="E82" s="98">
        <v>0</v>
      </c>
      <c r="G82" s="11">
        <f>VLOOKUP($R$10,Division5n,2,FALSE)</f>
        <v>0</v>
      </c>
      <c r="H82" s="11">
        <f>VLOOKUP($S$10,Division5n,2,FALSE)</f>
        <v>0</v>
      </c>
      <c r="I82" s="98">
        <v>0</v>
      </c>
      <c r="J82" s="4"/>
      <c r="K82" s="98">
        <v>0</v>
      </c>
      <c r="P82" s="4"/>
    </row>
    <row r="83" spans="1:16" ht="12" hidden="1" customHeight="1" x14ac:dyDescent="0.25">
      <c r="A83" s="11">
        <f>VLOOKUP($R$11,Division5m,2,FALSE)</f>
        <v>0</v>
      </c>
      <c r="B83" s="11">
        <f>VLOOKUP($S$11,Division5m,2,FALSE)</f>
        <v>0</v>
      </c>
      <c r="C83" s="98">
        <v>0</v>
      </c>
      <c r="D83" s="4"/>
      <c r="E83" s="98">
        <v>0</v>
      </c>
      <c r="G83" s="11">
        <f>VLOOKUP($R$11,Division5n,2,FALSE)</f>
        <v>0</v>
      </c>
      <c r="H83" s="11">
        <f>VLOOKUP($S$11,Division5n,2,FALSE)</f>
        <v>0</v>
      </c>
      <c r="I83" s="98">
        <v>0</v>
      </c>
      <c r="J83" s="4"/>
      <c r="K83" s="98">
        <v>0</v>
      </c>
      <c r="P83" s="4"/>
    </row>
    <row r="84" spans="1:16" ht="12" hidden="1" customHeight="1" x14ac:dyDescent="0.25">
      <c r="A84" s="11">
        <f>VLOOKUP($R$12,Division5m,2,FALSE)</f>
        <v>0</v>
      </c>
      <c r="B84" s="11">
        <f>VLOOKUP($S$12,Division5m,2,FALSE)</f>
        <v>0</v>
      </c>
      <c r="C84" s="98">
        <v>0</v>
      </c>
      <c r="D84" s="4"/>
      <c r="E84" s="98">
        <v>0</v>
      </c>
      <c r="G84" s="11">
        <f>VLOOKUP($R$12,Division5n,2,FALSE)</f>
        <v>0</v>
      </c>
      <c r="H84" s="11">
        <f>VLOOKUP($S$12,Division5n,2,FALSE)</f>
        <v>0</v>
      </c>
      <c r="I84" s="98">
        <v>0</v>
      </c>
      <c r="J84" s="4"/>
      <c r="K84" s="98">
        <v>0</v>
      </c>
      <c r="P84" s="4"/>
    </row>
    <row r="85" spans="1:16" ht="12" hidden="1" customHeight="1" x14ac:dyDescent="0.25">
      <c r="A85" s="11">
        <f>VLOOKUP($R$13,Division5m,2,FALSE)</f>
        <v>0</v>
      </c>
      <c r="B85" s="11">
        <f>VLOOKUP($S$13,Division5m,2,FALSE)</f>
        <v>0</v>
      </c>
      <c r="C85" s="98">
        <v>0</v>
      </c>
      <c r="D85" s="4"/>
      <c r="E85" s="98">
        <v>0</v>
      </c>
      <c r="G85" s="11">
        <f>VLOOKUP($R$13,Division5n,2,FALSE)</f>
        <v>0</v>
      </c>
      <c r="H85" s="11">
        <f>VLOOKUP($S$13,Division5n,2,FALSE)</f>
        <v>0</v>
      </c>
      <c r="I85" s="98">
        <v>0</v>
      </c>
      <c r="J85" s="4"/>
      <c r="K85" s="98">
        <v>0</v>
      </c>
      <c r="P85" s="4"/>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V85"/>
  <sheetViews>
    <sheetView showGridLines="0" workbookViewId="0"/>
  </sheetViews>
  <sheetFormatPr defaultColWidth="9.21875" defaultRowHeight="12" customHeight="1" x14ac:dyDescent="0.25"/>
  <cols>
    <col min="1" max="1" width="21.44140625" style="5" bestFit="1" customWidth="1"/>
    <col min="2" max="2" width="20.21875" style="5" bestFit="1" customWidth="1"/>
    <col min="3" max="3" width="3.44140625" style="4" customWidth="1"/>
    <col min="4" max="4" width="1.5546875" style="95" bestFit="1" customWidth="1"/>
    <col min="5" max="5" width="3.44140625" style="4" customWidth="1"/>
    <col min="6" max="6" width="1.5546875" style="5" customWidth="1"/>
    <col min="7" max="7" width="19.77734375" style="5" bestFit="1" customWidth="1"/>
    <col min="8" max="8" width="20.21875" style="5" bestFit="1" customWidth="1"/>
    <col min="9" max="9" width="3.44140625" style="4" customWidth="1"/>
    <col min="10" max="10" width="1.5546875" style="95" bestFit="1" customWidth="1"/>
    <col min="11" max="11" width="3.44140625" style="4" customWidth="1"/>
    <col min="12" max="12" width="1.5546875" style="5" customWidth="1"/>
    <col min="13" max="13" width="19.77734375" style="5" bestFit="1" customWidth="1"/>
    <col min="14" max="14" width="21.44140625" style="5" bestFit="1" customWidth="1"/>
    <col min="15" max="15" width="3.44140625" style="4" customWidth="1"/>
    <col min="16" max="16" width="1.5546875" style="95" bestFit="1" customWidth="1"/>
    <col min="17" max="17" width="3.44140625" style="4" customWidth="1"/>
    <col min="18" max="18" width="2.5546875" style="11" hidden="1" customWidth="1"/>
    <col min="19" max="19" width="2.5546875" style="5" hidden="1" customWidth="1"/>
    <col min="20" max="16384" width="9.21875" style="5"/>
  </cols>
  <sheetData>
    <row r="1" spans="1:22" ht="12" customHeight="1" x14ac:dyDescent="0.25">
      <c r="A1" s="3"/>
      <c r="B1" s="3"/>
      <c r="D1" s="4"/>
      <c r="G1" s="6" t="str">
        <f>CONCATENATE("INTERCLUBS NATIONAUX ",Data!$B$1)</f>
        <v>INTERCLUBS NATIONAUX 2021-2022</v>
      </c>
      <c r="H1" s="7"/>
      <c r="J1" s="4"/>
      <c r="M1" s="3"/>
      <c r="N1" s="3"/>
      <c r="P1" s="4"/>
    </row>
    <row r="2" spans="1:22" ht="12" customHeight="1" x14ac:dyDescent="0.25">
      <c r="A2" s="3"/>
      <c r="B2" s="3"/>
      <c r="D2" s="4"/>
      <c r="G2" s="6" t="str">
        <f>CONCATENATE("NATIONALE INTERCLUBS ",Data!$B$1)</f>
        <v>NATIONALE INTERCLUBS 2021-2022</v>
      </c>
      <c r="H2" s="7"/>
      <c r="J2" s="4"/>
      <c r="M2" s="3"/>
      <c r="N2" s="3"/>
      <c r="P2" s="4"/>
    </row>
    <row r="3" spans="1:22" ht="12" customHeight="1" x14ac:dyDescent="0.25">
      <c r="A3" s="3"/>
      <c r="B3" s="3"/>
      <c r="D3" s="4"/>
      <c r="G3" s="6"/>
      <c r="H3" s="7"/>
      <c r="J3" s="4"/>
      <c r="M3" s="3"/>
      <c r="N3" s="3"/>
      <c r="P3" s="4"/>
    </row>
    <row r="4" spans="1:22" ht="12" customHeight="1" x14ac:dyDescent="0.25">
      <c r="A4" s="3"/>
      <c r="B4" s="3"/>
      <c r="D4" s="4"/>
      <c r="G4" s="6"/>
      <c r="H4" s="7"/>
      <c r="J4" s="4"/>
      <c r="M4" s="3"/>
      <c r="N4" s="3"/>
      <c r="P4" s="4"/>
    </row>
    <row r="5" spans="1:22" ht="12" customHeight="1" x14ac:dyDescent="0.25">
      <c r="A5" s="3"/>
      <c r="B5" s="3"/>
      <c r="D5" s="4"/>
      <c r="G5" s="9" t="s">
        <v>35</v>
      </c>
      <c r="H5" s="2" t="str">
        <f>VLOOKUP(G5,Data,2,FALSE)</f>
        <v>20/02/2022</v>
      </c>
      <c r="J5" s="4"/>
      <c r="M5" s="3"/>
      <c r="N5" s="3"/>
      <c r="P5" s="4"/>
    </row>
    <row r="6" spans="1:22" ht="12" customHeight="1" x14ac:dyDescent="0.25">
      <c r="A6" s="3"/>
      <c r="B6" s="3"/>
      <c r="D6" s="4"/>
      <c r="G6" s="3"/>
      <c r="H6" s="3"/>
      <c r="J6" s="4"/>
      <c r="M6" s="3"/>
      <c r="N6" s="3"/>
      <c r="P6" s="4"/>
    </row>
    <row r="7" spans="1:22" ht="12" customHeight="1" x14ac:dyDescent="0.25">
      <c r="A7" s="10" t="s">
        <v>0</v>
      </c>
      <c r="B7" s="11"/>
      <c r="D7" s="188"/>
      <c r="G7" s="10" t="s">
        <v>1</v>
      </c>
      <c r="H7" s="11"/>
      <c r="I7" s="188"/>
      <c r="J7" s="188"/>
      <c r="K7" s="188"/>
      <c r="M7" s="10" t="s">
        <v>2</v>
      </c>
      <c r="N7" s="11"/>
      <c r="P7" s="188"/>
    </row>
    <row r="8" spans="1:22" ht="12" customHeight="1" x14ac:dyDescent="0.25">
      <c r="A8" s="11" t="str">
        <f>VLOOKUP($R$8,Division1,2,FALSE)</f>
        <v>174 Brasschaat 1</v>
      </c>
      <c r="B8" s="11" t="str">
        <f>VLOOKUP($S$8,Division1,2,FALSE)</f>
        <v>514 Montigny-Fontaine 1</v>
      </c>
      <c r="C8" s="4">
        <v>6.5</v>
      </c>
      <c r="D8" s="4" t="s">
        <v>74</v>
      </c>
      <c r="E8" s="4">
        <v>1.5</v>
      </c>
      <c r="G8" s="11" t="str">
        <f>VLOOKUP($R$8,Division2a,2,FALSE)</f>
        <v>402 Jean Jaures Gent 1</v>
      </c>
      <c r="H8" s="11" t="str">
        <f>VLOOKUP($S$8,Division2a,2,FALSE)</f>
        <v>124 Deurne 1</v>
      </c>
      <c r="I8" s="4">
        <v>3.5</v>
      </c>
      <c r="J8" s="4" t="s">
        <v>74</v>
      </c>
      <c r="K8" s="4">
        <v>4.5</v>
      </c>
      <c r="M8" s="11" t="str">
        <f>VLOOKUP($R$8,Division2b,2,FALSE)</f>
        <v>176 Westerlo 1</v>
      </c>
      <c r="N8" s="11" t="str">
        <f>VLOOKUP($S$8,Division2b,2,FALSE)</f>
        <v>627 SF Wirtzfeld 2 - FF</v>
      </c>
      <c r="P8" s="4" t="s">
        <v>74</v>
      </c>
      <c r="R8" s="12">
        <v>5</v>
      </c>
      <c r="S8" s="11">
        <v>12</v>
      </c>
      <c r="U8" s="12"/>
      <c r="V8" s="11"/>
    </row>
    <row r="9" spans="1:22" ht="12" customHeight="1" x14ac:dyDescent="0.25">
      <c r="A9" s="11" t="str">
        <f>VLOOKUP($R$9,Division1,2,FALSE)</f>
        <v>601 CRELEL Liège 1</v>
      </c>
      <c r="B9" s="11" t="str">
        <f>VLOOKUP($S$9,Division1,2,FALSE)</f>
        <v>301 KOSK Oostende 1</v>
      </c>
      <c r="C9" s="4">
        <v>5.5</v>
      </c>
      <c r="D9" s="4" t="s">
        <v>74</v>
      </c>
      <c r="E9" s="4">
        <v>2.5</v>
      </c>
      <c r="G9" s="11" t="str">
        <f>VLOOKUP($R$9,Division2a,2,FALSE)</f>
        <v>114 Mechelen 1</v>
      </c>
      <c r="H9" s="11" t="str">
        <f>VLOOKUP($S$9,Division2a,2,FALSE)</f>
        <v>432 Wetteren 1</v>
      </c>
      <c r="I9" s="4">
        <v>2</v>
      </c>
      <c r="J9" s="4" t="s">
        <v>74</v>
      </c>
      <c r="K9" s="4">
        <v>6</v>
      </c>
      <c r="M9" s="11" t="str">
        <f>VLOOKUP($R$9,Division2b,2,FALSE)</f>
        <v>601 CRELEL Liège 2</v>
      </c>
      <c r="N9" s="11" t="str">
        <f>VLOOKUP($S$9,Division2b,2,FALSE)</f>
        <v>230 Leuven Centraal 1</v>
      </c>
      <c r="O9" s="4">
        <v>4.5</v>
      </c>
      <c r="P9" s="4" t="s">
        <v>74</v>
      </c>
      <c r="Q9" s="4">
        <v>3.5</v>
      </c>
      <c r="R9" s="12">
        <v>6</v>
      </c>
      <c r="S9" s="11">
        <v>4</v>
      </c>
      <c r="U9" s="12"/>
      <c r="V9" s="11"/>
    </row>
    <row r="10" spans="1:22" ht="12" customHeight="1" x14ac:dyDescent="0.25">
      <c r="A10" s="11" t="str">
        <f>VLOOKUP($R$10,Division1,2,FALSE)</f>
        <v>627 SF Wirtzfeld 1</v>
      </c>
      <c r="B10" s="11" t="str">
        <f>VLOOKUP($S$10,Division1,2,FALSE)</f>
        <v>621 TAL 1</v>
      </c>
      <c r="C10" s="4">
        <v>6</v>
      </c>
      <c r="D10" s="4" t="s">
        <v>74</v>
      </c>
      <c r="E10" s="4">
        <v>2</v>
      </c>
      <c r="G10" s="11" t="str">
        <f>VLOOKUP($R$10,Division2a,2,FALSE)</f>
        <v>143 Boey Temse 1</v>
      </c>
      <c r="H10" s="11" t="str">
        <f>VLOOKUP($S$10,Division2a,2,FALSE)</f>
        <v>309 KRST Roeselare 1</v>
      </c>
      <c r="I10" s="4">
        <v>5</v>
      </c>
      <c r="J10" s="4" t="s">
        <v>74</v>
      </c>
      <c r="K10" s="4">
        <v>3</v>
      </c>
      <c r="M10" s="11" t="str">
        <f>VLOOKUP($R$10,Division2b,2,FALSE)</f>
        <v>501 CREC Charlerloi 1</v>
      </c>
      <c r="N10" s="11" t="str">
        <f>VLOOKUP($S$10,Division2b,2,FALSE)</f>
        <v>239 Boitsfort 1</v>
      </c>
      <c r="O10" s="4">
        <v>5</v>
      </c>
      <c r="P10" s="4" t="s">
        <v>74</v>
      </c>
      <c r="Q10" s="4">
        <v>3</v>
      </c>
      <c r="R10" s="12">
        <v>7</v>
      </c>
      <c r="S10" s="11">
        <v>3</v>
      </c>
      <c r="U10" s="12"/>
      <c r="V10" s="11"/>
    </row>
    <row r="11" spans="1:22" ht="12" customHeight="1" x14ac:dyDescent="0.25">
      <c r="A11" s="11" t="str">
        <f>VLOOKUP($R$11,Division1,2,FALSE)</f>
        <v>109 Borgerhout 1</v>
      </c>
      <c r="B11" s="11" t="str">
        <f>VLOOKUP($S$11,Division1,2,FALSE)</f>
        <v>607 KSK Rochade 1</v>
      </c>
      <c r="C11" s="4">
        <v>1.5</v>
      </c>
      <c r="D11" s="4" t="s">
        <v>74</v>
      </c>
      <c r="E11" s="4">
        <v>6.5</v>
      </c>
      <c r="G11" s="11" t="str">
        <f>VLOOKUP($R$11,Division2a,2,FALSE)</f>
        <v>209 The Belgian CC 1</v>
      </c>
      <c r="H11" s="11" t="str">
        <f>VLOOKUP($S$11,Division2a,2,FALSE)</f>
        <v>166 TSM Mechelen 1</v>
      </c>
      <c r="I11" s="4">
        <v>2</v>
      </c>
      <c r="J11" s="4" t="s">
        <v>74</v>
      </c>
      <c r="K11" s="4">
        <v>6</v>
      </c>
      <c r="M11" s="11" t="str">
        <f>VLOOKUP($R$11,Division2b,2,FALSE)</f>
        <v>952 Wavre 1</v>
      </c>
      <c r="N11" s="11" t="str">
        <f>VLOOKUP($S$11,Division2b,2,FALSE)</f>
        <v>607 KSK Rochade 2</v>
      </c>
      <c r="O11" s="4">
        <v>5.5</v>
      </c>
      <c r="P11" s="4" t="s">
        <v>74</v>
      </c>
      <c r="Q11" s="4">
        <v>2.5</v>
      </c>
      <c r="R11" s="12">
        <v>8</v>
      </c>
      <c r="S11" s="11">
        <v>2</v>
      </c>
      <c r="U11" s="12"/>
      <c r="V11" s="11"/>
    </row>
    <row r="12" spans="1:22" ht="12" customHeight="1" x14ac:dyDescent="0.25">
      <c r="A12" s="11" t="str">
        <f>VLOOKUP($R$12,Division1,2,FALSE)</f>
        <v>401 KGSRL 1</v>
      </c>
      <c r="B12" s="11" t="str">
        <f>VLOOKUP($S$12,Division1,2,FALSE)</f>
        <v>303 KBSK Brugge 1</v>
      </c>
      <c r="C12" s="4">
        <v>4</v>
      </c>
      <c r="D12" s="4" t="s">
        <v>74</v>
      </c>
      <c r="E12" s="4">
        <v>4</v>
      </c>
      <c r="G12" s="11" t="str">
        <f>VLOOKUP($R$12,Division2a,2,FALSE)</f>
        <v>261 Opwijk 1</v>
      </c>
      <c r="H12" s="11" t="str">
        <f>VLOOKUP($S$12,Division2a,2,FALSE)</f>
        <v>303 KBSK Brugge 2</v>
      </c>
      <c r="I12" s="4">
        <v>2</v>
      </c>
      <c r="J12" s="4" t="s">
        <v>74</v>
      </c>
      <c r="K12" s="4">
        <v>6</v>
      </c>
      <c r="M12" s="11" t="str">
        <f>VLOOKUP($R$12,Division2b,2,FALSE)</f>
        <v>201 CREB Bruxelles 1</v>
      </c>
      <c r="N12" s="11" t="str">
        <f>VLOOKUP($S$12,Division2b,2,FALSE)</f>
        <v>901 Namur Echecs 1</v>
      </c>
      <c r="O12" s="4">
        <v>4</v>
      </c>
      <c r="P12" s="4" t="s">
        <v>74</v>
      </c>
      <c r="Q12" s="4">
        <v>4</v>
      </c>
      <c r="R12" s="12">
        <v>9</v>
      </c>
      <c r="S12" s="11">
        <v>1</v>
      </c>
      <c r="U12" s="12"/>
      <c r="V12" s="11"/>
    </row>
    <row r="13" spans="1:22" ht="12" customHeight="1" x14ac:dyDescent="0.25">
      <c r="A13" s="11" t="str">
        <f>VLOOKUP($R$13,Division1,2,FALSE)</f>
        <v>471 Wachtebeke 1</v>
      </c>
      <c r="B13" s="11" t="str">
        <f>VLOOKUP($S$13,Division1,2,FALSE)</f>
        <v>604 KSK47-Eynatten 1</v>
      </c>
      <c r="C13" s="4">
        <v>7</v>
      </c>
      <c r="D13" s="4" t="s">
        <v>74</v>
      </c>
      <c r="E13" s="4">
        <v>1</v>
      </c>
      <c r="G13" s="11" t="str">
        <f>VLOOKUP($R$13,Division2a,2,FALSE)</f>
        <v>471 Wachtebeke 2</v>
      </c>
      <c r="H13" s="11" t="str">
        <f>VLOOKUP($S$13,Division2a,2,FALSE)</f>
        <v>462 Zottegem 1</v>
      </c>
      <c r="I13" s="4">
        <v>2</v>
      </c>
      <c r="J13" s="4" t="s">
        <v>74</v>
      </c>
      <c r="K13" s="4">
        <v>6</v>
      </c>
      <c r="M13" s="11" t="str">
        <f>VLOOKUP($R$13,Division2b,2,FALSE)</f>
        <v>231 DT Leuven 1</v>
      </c>
      <c r="N13" s="11" t="str">
        <f>VLOOKUP($S$13,Division2b,2,FALSE)</f>
        <v>226 Europchess 1</v>
      </c>
      <c r="O13" s="4">
        <v>2.5</v>
      </c>
      <c r="P13" s="4" t="s">
        <v>74</v>
      </c>
      <c r="Q13" s="4">
        <v>5.5</v>
      </c>
      <c r="R13" s="12">
        <v>10</v>
      </c>
      <c r="S13" s="11">
        <v>11</v>
      </c>
      <c r="U13" s="12"/>
      <c r="V13" s="11"/>
    </row>
    <row r="14" spans="1:22" ht="12" customHeight="1" x14ac:dyDescent="0.25">
      <c r="A14" s="11"/>
      <c r="B14" s="11"/>
      <c r="D14" s="4"/>
      <c r="G14" s="3"/>
      <c r="H14" s="3"/>
      <c r="J14" s="4"/>
      <c r="M14" s="3"/>
      <c r="N14" s="3"/>
      <c r="P14" s="4"/>
    </row>
    <row r="15" spans="1:22" ht="12" customHeight="1" x14ac:dyDescent="0.25">
      <c r="A15" s="10" t="s">
        <v>3</v>
      </c>
      <c r="B15" s="11"/>
      <c r="D15" s="188"/>
      <c r="G15" s="10" t="s">
        <v>4</v>
      </c>
      <c r="H15" s="11"/>
      <c r="I15" s="188"/>
      <c r="J15" s="188"/>
      <c r="K15" s="188"/>
      <c r="M15" s="10" t="s">
        <v>5</v>
      </c>
      <c r="N15" s="11"/>
      <c r="P15" s="188"/>
    </row>
    <row r="16" spans="1:22" ht="12" customHeight="1" x14ac:dyDescent="0.25">
      <c r="A16" s="11" t="str">
        <f>VLOOKUP($R$8,Division3a,2,FALSE)</f>
        <v>313 KWSLE Waregem 1</v>
      </c>
      <c r="B16" s="11" t="str">
        <f>VLOOKUP($S$8,Division3a,2,FALSE)</f>
        <v>303 KBSK Brugge 3</v>
      </c>
      <c r="C16" s="4">
        <v>3</v>
      </c>
      <c r="D16" s="4" t="s">
        <v>74</v>
      </c>
      <c r="E16" s="4">
        <v>3</v>
      </c>
      <c r="G16" s="11" t="str">
        <f>VLOOKUP($R$8,Division3b,2,FALSE)</f>
        <v>228 Dworp 1</v>
      </c>
      <c r="H16" s="11" t="str">
        <f>VLOOKUP($S$8,Division3b,2,FALSE)</f>
        <v>244 Brussels 2</v>
      </c>
      <c r="I16" s="4">
        <v>5</v>
      </c>
      <c r="J16" s="4" t="s">
        <v>74</v>
      </c>
      <c r="K16" s="4">
        <v>1</v>
      </c>
      <c r="M16" s="11" t="str">
        <f>VLOOKUP($R$8,Division3c,2,FALSE)</f>
        <v>174 Brasschaat 2</v>
      </c>
      <c r="N16" s="11" t="str">
        <f>VLOOKUP($S$8,Division3c,2,FALSE)</f>
        <v>901 Namur Echecs 2</v>
      </c>
      <c r="O16" s="4">
        <v>4</v>
      </c>
      <c r="P16" s="4" t="s">
        <v>74</v>
      </c>
      <c r="Q16" s="4">
        <v>2</v>
      </c>
    </row>
    <row r="17" spans="1:17" ht="12" customHeight="1" x14ac:dyDescent="0.25">
      <c r="A17" s="11" t="str">
        <f>VLOOKUP($R$9,Division3a,2,FALSE)</f>
        <v>401 KGSRL 2</v>
      </c>
      <c r="B17" s="11" t="str">
        <f>VLOOKUP($S$9,Division3a,2,FALSE)</f>
        <v>432 Wetteren 2</v>
      </c>
      <c r="C17" s="4">
        <v>5</v>
      </c>
      <c r="D17" s="4" t="s">
        <v>74</v>
      </c>
      <c r="E17" s="4">
        <v>1</v>
      </c>
      <c r="G17" s="11" t="str">
        <f>VLOOKUP($R$9,Division3b,2,FALSE)</f>
        <v>541 Leuze-en-Hainaut 1</v>
      </c>
      <c r="H17" s="11" t="str">
        <f>VLOOKUP($S$9,Division3b,2,FALSE)</f>
        <v>230 Leuven Centraal 2</v>
      </c>
      <c r="I17" s="4">
        <v>4.5</v>
      </c>
      <c r="J17" s="4" t="s">
        <v>74</v>
      </c>
      <c r="K17" s="4">
        <v>1.5</v>
      </c>
      <c r="M17" s="11" t="str">
        <f>VLOOKUP($R$9,Division3c,2,FALSE)</f>
        <v>708 NLS Lommel 1</v>
      </c>
      <c r="N17" s="11" t="str">
        <f>VLOOKUP($S$9,Division3c,2,FALSE)</f>
        <v>230 Leuven Centraal 3</v>
      </c>
      <c r="O17" s="4">
        <v>3.5</v>
      </c>
      <c r="P17" s="4" t="s">
        <v>74</v>
      </c>
      <c r="Q17" s="4">
        <v>2.5</v>
      </c>
    </row>
    <row r="18" spans="1:17" ht="12" customHeight="1" x14ac:dyDescent="0.25">
      <c r="A18" s="11" t="str">
        <f>VLOOKUP($R$10,Division3a,2,FALSE)</f>
        <v>401 KGSRL 3</v>
      </c>
      <c r="B18" s="11" t="str">
        <f>VLOOKUP($S$10,Division3a,2,FALSE)</f>
        <v>436 LSV-Chesspirant 1</v>
      </c>
      <c r="C18" s="4">
        <v>2.5</v>
      </c>
      <c r="D18" s="4" t="s">
        <v>74</v>
      </c>
      <c r="E18" s="4">
        <v>3.5</v>
      </c>
      <c r="G18" s="11" t="str">
        <f>VLOOKUP($R$10,Division3b,2,FALSE)</f>
        <v>501 CREC Charlerloi 2</v>
      </c>
      <c r="H18" s="11" t="str">
        <f>VLOOKUP($S$10,Division3b,2,FALSE)</f>
        <v>909 Philippeville 1</v>
      </c>
      <c r="I18" s="4">
        <v>4</v>
      </c>
      <c r="J18" s="4" t="s">
        <v>74</v>
      </c>
      <c r="K18" s="4">
        <v>2</v>
      </c>
      <c r="M18" s="11" t="str">
        <f>VLOOKUP($R$10,Division3c,2,FALSE)</f>
        <v>621 TAL 2</v>
      </c>
      <c r="N18" s="11" t="str">
        <f>VLOOKUP($S$10,Division3c,2,FALSE)</f>
        <v>727 Midden-Limburg 1</v>
      </c>
      <c r="O18" s="4">
        <v>3.5</v>
      </c>
      <c r="P18" s="4" t="s">
        <v>74</v>
      </c>
      <c r="Q18" s="4">
        <v>2.5</v>
      </c>
    </row>
    <row r="19" spans="1:17" ht="12" customHeight="1" x14ac:dyDescent="0.25">
      <c r="A19" s="11" t="str">
        <f>VLOOKUP($R$11,Division3a,2,FALSE)</f>
        <v>472 De Mercatel 1</v>
      </c>
      <c r="B19" s="11" t="str">
        <f>VLOOKUP($S$11,Division3a,2,FALSE)</f>
        <v>465 SK Artevelde 1</v>
      </c>
      <c r="C19" s="4">
        <v>3.5</v>
      </c>
      <c r="D19" s="4" t="s">
        <v>74</v>
      </c>
      <c r="E19" s="4">
        <v>2.5</v>
      </c>
      <c r="G19" s="11" t="str">
        <f>VLOOKUP($R$11,Division3b,2,FALSE)</f>
        <v>209 The Belgian CC 2</v>
      </c>
      <c r="H19" s="11" t="str">
        <f>VLOOKUP($S$11,Division3b,2,FALSE)</f>
        <v>278 Pantin 1</v>
      </c>
      <c r="I19" s="4">
        <v>0.5</v>
      </c>
      <c r="J19" s="4" t="s">
        <v>74</v>
      </c>
      <c r="K19" s="4">
        <v>5.5</v>
      </c>
      <c r="M19" s="11" t="str">
        <f>VLOOKUP($R$11,Division3c,2,FALSE)</f>
        <v>703 Eisden/MSK-Dilsen 1</v>
      </c>
      <c r="N19" s="11" t="str">
        <f>VLOOKUP($S$11,Division3c,2,FALSE)</f>
        <v>810 Marche en Famenne 1</v>
      </c>
      <c r="O19" s="4">
        <v>4</v>
      </c>
      <c r="P19" s="4" t="s">
        <v>74</v>
      </c>
      <c r="Q19" s="4">
        <v>2</v>
      </c>
    </row>
    <row r="20" spans="1:17" ht="12" customHeight="1" x14ac:dyDescent="0.25">
      <c r="A20" s="11" t="str">
        <f>VLOOKUP($R$12,Division3a,2,FALSE)</f>
        <v>430 Landegem 1</v>
      </c>
      <c r="B20" s="11" t="str">
        <f>VLOOKUP($S$12,Division3a,2,FALSE)</f>
        <v>302 KISK Ieper 1</v>
      </c>
      <c r="C20" s="4">
        <v>1</v>
      </c>
      <c r="D20" s="4" t="s">
        <v>74</v>
      </c>
      <c r="E20" s="4">
        <v>5</v>
      </c>
      <c r="G20" s="11" t="str">
        <f>VLOOKUP($R$12,Division3b,2,FALSE)</f>
        <v>239 Boitsfort 2</v>
      </c>
      <c r="H20" s="11" t="str">
        <f>VLOOKUP($S$12,Division3b,2,FALSE)</f>
        <v>244 Brussels 1</v>
      </c>
      <c r="I20" s="4">
        <v>3.5</v>
      </c>
      <c r="J20" s="4" t="s">
        <v>74</v>
      </c>
      <c r="K20" s="4">
        <v>2.5</v>
      </c>
      <c r="M20" s="11" t="str">
        <f>VLOOKUP($R$12,Division3c,2,FALSE)</f>
        <v>618 Echiquier Mosan 1</v>
      </c>
      <c r="N20" s="11" t="str">
        <f>VLOOKUP($S$12,Division3c,2,FALSE)</f>
        <v>607 KSK Rochade 3</v>
      </c>
      <c r="O20" s="4">
        <v>4.5</v>
      </c>
      <c r="P20" s="4" t="s">
        <v>74</v>
      </c>
      <c r="Q20" s="4">
        <v>1.5</v>
      </c>
    </row>
    <row r="21" spans="1:17" ht="12" customHeight="1" x14ac:dyDescent="0.25">
      <c r="A21" s="11" t="str">
        <f>VLOOKUP($R$13,Division3a,2,FALSE)</f>
        <v>425 Dendermonde 1</v>
      </c>
      <c r="B21" s="11" t="str">
        <f>VLOOKUP($S$13,Division3a,2,FALSE)</f>
        <v>301 KOSK Oostende 2</v>
      </c>
      <c r="C21" s="4">
        <v>3</v>
      </c>
      <c r="D21" s="4" t="s">
        <v>74</v>
      </c>
      <c r="E21" s="4">
        <v>3</v>
      </c>
      <c r="G21" s="11" t="str">
        <f>VLOOKUP($R$13,Division3b,2,FALSE)</f>
        <v>548 Caissa Europe 1</v>
      </c>
      <c r="H21" s="11" t="str">
        <f>VLOOKUP($S$13,Division3b,2,FALSE)</f>
        <v>401 KGSRL 4</v>
      </c>
      <c r="I21" s="4">
        <v>4.5</v>
      </c>
      <c r="J21" s="4" t="s">
        <v>74</v>
      </c>
      <c r="K21" s="4">
        <v>1.5</v>
      </c>
      <c r="M21" s="11" t="str">
        <f>VLOOKUP($R$13,Division3c,2,FALSE)</f>
        <v>135 Geel 1</v>
      </c>
      <c r="N21" s="11" t="str">
        <f>VLOOKUP($S$13,Division3c,2,FALSE)</f>
        <v>226 Europchess 2</v>
      </c>
      <c r="O21" s="4">
        <v>2</v>
      </c>
      <c r="P21" s="4" t="s">
        <v>74</v>
      </c>
      <c r="Q21" s="4">
        <v>4</v>
      </c>
    </row>
    <row r="22" spans="1:17" ht="12" customHeight="1" x14ac:dyDescent="0.25">
      <c r="A22" s="11"/>
      <c r="B22" s="11"/>
      <c r="D22" s="4"/>
      <c r="G22" s="3"/>
      <c r="H22" s="3"/>
      <c r="J22" s="4"/>
      <c r="M22" s="3"/>
      <c r="N22" s="3"/>
      <c r="P22" s="4"/>
    </row>
    <row r="23" spans="1:17" ht="12" customHeight="1" x14ac:dyDescent="0.25">
      <c r="A23" s="10" t="s">
        <v>6</v>
      </c>
      <c r="B23" s="11"/>
      <c r="D23" s="188"/>
      <c r="G23" s="10" t="s">
        <v>7</v>
      </c>
      <c r="H23" s="11"/>
      <c r="I23" s="188"/>
      <c r="J23" s="188"/>
      <c r="K23" s="188"/>
      <c r="M23" s="10" t="s">
        <v>8</v>
      </c>
      <c r="P23" s="188"/>
    </row>
    <row r="24" spans="1:17" ht="12" customHeight="1" x14ac:dyDescent="0.25">
      <c r="A24" s="11" t="str">
        <f>VLOOKUP($R$8,Division3d,2,FALSE)</f>
        <v>174 Brasschaat 3</v>
      </c>
      <c r="B24" s="11" t="str">
        <f>VLOOKUP($S$8,Division3d,2,FALSE)</f>
        <v>132 SK Oude-God 1</v>
      </c>
      <c r="C24" s="4">
        <v>4</v>
      </c>
      <c r="D24" s="4" t="s">
        <v>74</v>
      </c>
      <c r="E24" s="4">
        <v>2</v>
      </c>
      <c r="G24" s="11" t="str">
        <f>VLOOKUP($R$8,Division4a,2,FALSE)</f>
        <v>228 Dworp 2</v>
      </c>
      <c r="H24" s="11" t="str">
        <f>VLOOKUP($S$8,Division4a,2,FALSE)</f>
        <v>514 Montigny-Fontaine 2</v>
      </c>
      <c r="I24" s="4">
        <v>2</v>
      </c>
      <c r="J24" s="4" t="s">
        <v>74</v>
      </c>
      <c r="K24" s="4">
        <v>2</v>
      </c>
      <c r="M24" s="11" t="str">
        <f>VLOOKUP($R$8,Division4b,2,FALSE)</f>
        <v>174 Brasschaat 4</v>
      </c>
      <c r="N24" s="11" t="str">
        <f>VLOOKUP($S$8,Division4b,2,FALSE)</f>
        <v>124 Deurne 2</v>
      </c>
      <c r="O24" s="4">
        <v>2</v>
      </c>
      <c r="P24" s="4" t="s">
        <v>74</v>
      </c>
      <c r="Q24" s="4">
        <v>2</v>
      </c>
    </row>
    <row r="25" spans="1:17" ht="12" customHeight="1" x14ac:dyDescent="0.25">
      <c r="A25" s="11" t="str">
        <f>VLOOKUP($R$9,Division3d,2,FALSE)</f>
        <v>114 Mechelen 2</v>
      </c>
      <c r="B25" s="11" t="str">
        <f>VLOOKUP($S$9,Division3d,2,FALSE)</f>
        <v>410 St.-Niklaas 1</v>
      </c>
      <c r="C25" s="4">
        <v>2.5</v>
      </c>
      <c r="D25" s="4" t="s">
        <v>74</v>
      </c>
      <c r="E25" s="4">
        <v>3.5</v>
      </c>
      <c r="G25" s="11" t="str">
        <f>VLOOKUP($R$9,Division4a,2,FALSE)</f>
        <v>601 CRELEL Liège 3</v>
      </c>
      <c r="H25" s="11" t="str">
        <f>VLOOKUP($S$9,Division4a,2,FALSE)</f>
        <v>548 Caissa Europe 2</v>
      </c>
      <c r="I25" s="4">
        <v>4</v>
      </c>
      <c r="J25" s="4" t="s">
        <v>74</v>
      </c>
      <c r="K25" s="4">
        <v>0</v>
      </c>
      <c r="M25" s="11" t="str">
        <f>VLOOKUP($R$9,Division4b,2,FALSE)</f>
        <v>114 Mechelen 3</v>
      </c>
      <c r="N25" s="11" t="str">
        <f>VLOOKUP($S$9,Division4b,2,FALSE)</f>
        <v>121 Turnhout 1</v>
      </c>
      <c r="O25" s="4">
        <v>2.5</v>
      </c>
      <c r="P25" s="4" t="s">
        <v>74</v>
      </c>
      <c r="Q25" s="4">
        <v>1.5</v>
      </c>
    </row>
    <row r="26" spans="1:17" ht="12" customHeight="1" x14ac:dyDescent="0.25">
      <c r="A26" s="11" t="str">
        <f>VLOOKUP($R$10,Division3d,2,FALSE)</f>
        <v>143 Boey Temse 2</v>
      </c>
      <c r="B26" s="11" t="str">
        <f>VLOOKUP($S$10,Division3d,2,FALSE)</f>
        <v>401 KGSRL 5</v>
      </c>
      <c r="C26" s="4">
        <v>1.5</v>
      </c>
      <c r="D26" s="4" t="s">
        <v>74</v>
      </c>
      <c r="E26" s="4">
        <v>4.5</v>
      </c>
      <c r="G26" s="11" t="str">
        <f>VLOOKUP($R$10,Division4a,2,FALSE)</f>
        <v>902 CE Sambrevillois 1</v>
      </c>
      <c r="H26" s="11" t="str">
        <f>VLOOKUP($S$10,Division4a,2,FALSE)</f>
        <v>511 Echiquier Centre 1</v>
      </c>
      <c r="I26" s="4">
        <v>1</v>
      </c>
      <c r="J26" s="4" t="s">
        <v>74</v>
      </c>
      <c r="K26" s="4">
        <v>3</v>
      </c>
      <c r="M26" s="11" t="str">
        <f>VLOOKUP($R$10,Division4b,2,FALSE)</f>
        <v>240 SCRR 1</v>
      </c>
      <c r="N26" s="11" t="str">
        <f>VLOOKUP($S$10,Division4b,2,FALSE)</f>
        <v>410 St.-Niklaas 2</v>
      </c>
      <c r="O26" s="4">
        <v>2</v>
      </c>
      <c r="P26" s="4" t="s">
        <v>74</v>
      </c>
      <c r="Q26" s="4">
        <v>2</v>
      </c>
    </row>
    <row r="27" spans="1:17" ht="12" customHeight="1" x14ac:dyDescent="0.25">
      <c r="A27" s="11" t="str">
        <f>VLOOKUP($R$11,Division3d,2,FALSE)</f>
        <v>109 Borgerhout 2</v>
      </c>
      <c r="B27" s="11" t="str">
        <f>VLOOKUP($S$11,Division3d,2,FALSE)</f>
        <v>166 TSM Mechelen 2</v>
      </c>
      <c r="C27" s="4">
        <v>5.5</v>
      </c>
      <c r="D27" s="4" t="s">
        <v>74</v>
      </c>
      <c r="E27" s="4">
        <v>0.5</v>
      </c>
      <c r="G27" s="11" t="str">
        <f>VLOOKUP($R$11,Division4a,2,FALSE)</f>
        <v>952 Wavre 2</v>
      </c>
      <c r="H27" s="11" t="str">
        <f>VLOOKUP($S$11,Division4a,2,FALSE)</f>
        <v>278 Pantin 2</v>
      </c>
      <c r="I27" s="4">
        <v>0.5</v>
      </c>
      <c r="J27" s="4" t="s">
        <v>74</v>
      </c>
      <c r="K27" s="4">
        <v>3.5</v>
      </c>
      <c r="M27" s="11" t="str">
        <f>VLOOKUP($R$11,Division4b,2,FALSE)</f>
        <v>109 Borgerhout 3</v>
      </c>
      <c r="N27" s="11" t="str">
        <f>VLOOKUP($S$11,Division4b,2,FALSE)</f>
        <v>278 Pantin 3</v>
      </c>
      <c r="O27" s="4">
        <v>0</v>
      </c>
      <c r="P27" s="4" t="s">
        <v>74</v>
      </c>
      <c r="Q27" s="4">
        <v>4</v>
      </c>
    </row>
    <row r="28" spans="1:17" ht="12" customHeight="1" x14ac:dyDescent="0.25">
      <c r="A28" s="11" t="str">
        <f>VLOOKUP($R$12,Division3d,2,FALSE)</f>
        <v>260 Kapelle o/d Bos 1</v>
      </c>
      <c r="B28" s="11" t="str">
        <f>VLOOKUP($S$12,Division3d,2,FALSE)</f>
        <v>101 KASK 1</v>
      </c>
      <c r="C28" s="4">
        <v>4</v>
      </c>
      <c r="D28" s="4" t="s">
        <v>74</v>
      </c>
      <c r="E28" s="4">
        <v>2</v>
      </c>
      <c r="G28" s="11" t="str">
        <f>VLOOKUP($R$12,Division4a,2,FALSE)</f>
        <v>525 CELB Anderlues 1</v>
      </c>
      <c r="H28" s="11" t="str">
        <f>VLOOKUP($S$12,Division4a,2,FALSE)</f>
        <v>901 Namur Echecs 3</v>
      </c>
      <c r="I28" s="4">
        <v>4</v>
      </c>
      <c r="J28" s="4" t="s">
        <v>74</v>
      </c>
      <c r="K28" s="4">
        <v>0</v>
      </c>
      <c r="M28" s="11" t="str">
        <f>VLOOKUP($R$12,Division4b,2,FALSE)</f>
        <v>201 CREB Bruxelles 2</v>
      </c>
      <c r="N28" s="11" t="str">
        <f>VLOOKUP($S$12,Division4b,2,FALSE)</f>
        <v>101 KASK 2</v>
      </c>
      <c r="O28" s="4">
        <v>4</v>
      </c>
      <c r="P28" s="4" t="s">
        <v>74</v>
      </c>
      <c r="Q28" s="4">
        <v>0</v>
      </c>
    </row>
    <row r="29" spans="1:17" ht="12" customHeight="1" x14ac:dyDescent="0.25">
      <c r="A29" s="11" t="str">
        <f>VLOOKUP($R$13,Division3d,2,FALSE)</f>
        <v>401 KGSRL 6</v>
      </c>
      <c r="B29" s="11" t="str">
        <f>VLOOKUP($S$13,Division3d,2,FALSE)</f>
        <v>128 Beveren 1</v>
      </c>
      <c r="C29" s="4">
        <v>4</v>
      </c>
      <c r="D29" s="4" t="s">
        <v>74</v>
      </c>
      <c r="E29" s="4">
        <v>2</v>
      </c>
      <c r="G29" s="11" t="str">
        <f>VLOOKUP($R$13,Division4a,2,FALSE)</f>
        <v>961 Braine Echecs 1</v>
      </c>
      <c r="H29" s="11" t="str">
        <f>VLOOKUP($S$13,Division4a,2,FALSE)</f>
        <v>551 HCC Jurbise 1</v>
      </c>
      <c r="I29" s="4">
        <v>3</v>
      </c>
      <c r="J29" s="4" t="s">
        <v>74</v>
      </c>
      <c r="K29" s="4">
        <v>1</v>
      </c>
      <c r="M29" s="11" t="str">
        <f>VLOOKUP($R$13,Division4b,2,FALSE)</f>
        <v>130 Moretus Hoboken 1</v>
      </c>
      <c r="N29" s="11" t="str">
        <f>VLOOKUP($S$13,Division4b,2,FALSE)</f>
        <v>226 Europchess 3</v>
      </c>
      <c r="O29" s="4">
        <v>2.5</v>
      </c>
      <c r="P29" s="4" t="s">
        <v>74</v>
      </c>
      <c r="Q29" s="4">
        <v>1.5</v>
      </c>
    </row>
    <row r="30" spans="1:17" ht="12" customHeight="1" x14ac:dyDescent="0.25">
      <c r="A30" s="11"/>
      <c r="B30" s="11"/>
      <c r="D30" s="4"/>
      <c r="G30" s="3"/>
      <c r="H30" s="3"/>
      <c r="J30" s="4"/>
      <c r="M30" s="3"/>
      <c r="N30" s="3"/>
      <c r="P30" s="4"/>
    </row>
    <row r="31" spans="1:17" ht="12" customHeight="1" x14ac:dyDescent="0.25">
      <c r="A31" s="10" t="s">
        <v>9</v>
      </c>
      <c r="B31" s="11"/>
      <c r="D31" s="188"/>
      <c r="G31" s="10" t="s">
        <v>10</v>
      </c>
      <c r="H31" s="11"/>
      <c r="I31" s="188"/>
      <c r="J31" s="188"/>
      <c r="K31" s="188"/>
      <c r="M31" s="10" t="s">
        <v>11</v>
      </c>
      <c r="N31" s="11"/>
      <c r="P31" s="188"/>
    </row>
    <row r="32" spans="1:17" ht="12" customHeight="1" x14ac:dyDescent="0.25">
      <c r="A32" s="11" t="str">
        <f>VLOOKUP($R$8,Division4c,2,FALSE)</f>
        <v>228 Dworp 3</v>
      </c>
      <c r="B32" s="11" t="str">
        <f>VLOOKUP($S$8,Division4c,2,FALSE)</f>
        <v>401 KGSRL 7</v>
      </c>
      <c r="C32" s="4">
        <v>1</v>
      </c>
      <c r="D32" s="4" t="s">
        <v>74</v>
      </c>
      <c r="E32" s="4">
        <v>3</v>
      </c>
      <c r="G32" s="11" t="str">
        <f>VLOOKUP($R$8,Division4d,2,FALSE)</f>
        <v>313 KWSLE Waregem 2</v>
      </c>
      <c r="H32" s="11" t="str">
        <f>VLOOKUP($S$8,Division4d,2,FALSE)</f>
        <v>302 KISK Ieper 3</v>
      </c>
      <c r="I32" s="4">
        <v>3</v>
      </c>
      <c r="J32" s="4" t="s">
        <v>74</v>
      </c>
      <c r="K32" s="4">
        <v>1</v>
      </c>
      <c r="M32" s="11" t="str">
        <f>VLOOKUP($R$8,Division4e,2,FALSE)</f>
        <v>174 Brasschaat 5</v>
      </c>
      <c r="N32" s="11" t="str">
        <f>VLOOKUP($S$8,Division4e,2,FALSE)</f>
        <v>124 Deurne 3</v>
      </c>
      <c r="O32" s="4">
        <v>2</v>
      </c>
      <c r="P32" s="4" t="s">
        <v>74</v>
      </c>
      <c r="Q32" s="4">
        <v>2</v>
      </c>
    </row>
    <row r="33" spans="1:17" ht="12" customHeight="1" x14ac:dyDescent="0.25">
      <c r="A33" s="11" t="str">
        <f>VLOOKUP($R$9,Division4c,2,FALSE)</f>
        <v>417 Pion-Aalst 1</v>
      </c>
      <c r="B33" s="11" t="str">
        <f>VLOOKUP($S$9,Division4c,2,FALSE)</f>
        <v>432 Wetteren 3</v>
      </c>
      <c r="C33" s="4">
        <v>1.5</v>
      </c>
      <c r="D33" s="4" t="s">
        <v>74</v>
      </c>
      <c r="E33" s="4">
        <v>2.5</v>
      </c>
      <c r="G33" s="11" t="str">
        <f>VLOOKUP($R$9,Division4d,2,FALSE)</f>
        <v>307 Bredene 1</v>
      </c>
      <c r="H33" s="11" t="str">
        <f>VLOOKUP($S$9,Division4d,2,FALSE)</f>
        <v>401 KGSRL 8</v>
      </c>
      <c r="I33" s="4">
        <v>1.5</v>
      </c>
      <c r="J33" s="4" t="s">
        <v>74</v>
      </c>
      <c r="K33" s="4">
        <v>2.5</v>
      </c>
      <c r="M33" s="11" t="str">
        <f>VLOOKUP($R$9,Division4e,2,FALSE)</f>
        <v>114 Mechelen 4</v>
      </c>
      <c r="N33" s="11" t="str">
        <f>VLOOKUP($S$9,Division4e,2,FALSE)</f>
        <v>121 Turnhout 2</v>
      </c>
      <c r="O33" s="4">
        <v>3.5</v>
      </c>
      <c r="P33" s="4" t="s">
        <v>74</v>
      </c>
      <c r="Q33" s="4">
        <v>0.5</v>
      </c>
    </row>
    <row r="34" spans="1:17" ht="12" customHeight="1" x14ac:dyDescent="0.25">
      <c r="A34" s="11" t="str">
        <f>VLOOKUP($R$10,Division4c,2,FALSE)</f>
        <v>418 Geraardsbergen 1</v>
      </c>
      <c r="B34" s="11" t="str">
        <f>VLOOKUP($S$10,Division4c,2,FALSE)</f>
        <v>436 LSV-Chesspirant 2</v>
      </c>
      <c r="C34" s="4">
        <v>2</v>
      </c>
      <c r="D34" s="4" t="s">
        <v>74</v>
      </c>
      <c r="E34" s="4">
        <v>2</v>
      </c>
      <c r="G34" s="11" t="str">
        <f>VLOOKUP($R$10,Division4d,2,FALSE)</f>
        <v>340 Izegem 1</v>
      </c>
      <c r="H34" s="11" t="str">
        <f>VLOOKUP($S$10,Division4d,2,FALSE)</f>
        <v>309 KRST Roeselare 2</v>
      </c>
      <c r="I34" s="4">
        <v>4</v>
      </c>
      <c r="J34" s="4" t="s">
        <v>74</v>
      </c>
      <c r="K34" s="4">
        <v>0</v>
      </c>
      <c r="M34" s="11" t="str">
        <f>VLOOKUP($R$10,Division4e,2,FALSE)</f>
        <v>121 Turnhout 3</v>
      </c>
      <c r="N34" s="11" t="str">
        <f>VLOOKUP($S$10,Division4e,2,FALSE)</f>
        <v>132 SK Oude-God 2</v>
      </c>
      <c r="O34" s="4">
        <v>2</v>
      </c>
      <c r="P34" s="4" t="s">
        <v>74</v>
      </c>
      <c r="Q34" s="4">
        <v>2</v>
      </c>
    </row>
    <row r="35" spans="1:17" ht="12" customHeight="1" x14ac:dyDescent="0.25">
      <c r="A35" s="11" t="str">
        <f>VLOOKUP($R$11,Division4c,2,FALSE)</f>
        <v>460 Oudenaarde 1</v>
      </c>
      <c r="B35" s="11" t="str">
        <f>VLOOKUP($S$11,Division4c,2,FALSE)</f>
        <v>278 Pantin 4</v>
      </c>
      <c r="C35" s="4">
        <v>2</v>
      </c>
      <c r="D35" s="4" t="s">
        <v>74</v>
      </c>
      <c r="E35" s="4">
        <v>2</v>
      </c>
      <c r="G35" s="11" t="str">
        <f>VLOOKUP($R$11,Division4d,2,FALSE)</f>
        <v>475 Rapid Aalter 1</v>
      </c>
      <c r="H35" s="11" t="str">
        <f>VLOOKUP($S$11,Division4d,2,FALSE)</f>
        <v>521 Tournai 1</v>
      </c>
      <c r="I35" s="4">
        <v>0</v>
      </c>
      <c r="J35" s="4" t="s">
        <v>74</v>
      </c>
      <c r="K35" s="4">
        <v>4</v>
      </c>
      <c r="M35" s="11" t="str">
        <f>VLOOKUP($R$11,Division4e,2,FALSE)</f>
        <v>194 ChessLooks Lier 1</v>
      </c>
      <c r="N35" s="11" t="str">
        <f>VLOOKUP($S$11,Division4e,2,FALSE)</f>
        <v>278 Pantin 5</v>
      </c>
      <c r="O35" s="4">
        <v>1.5</v>
      </c>
      <c r="P35" s="4" t="s">
        <v>74</v>
      </c>
      <c r="Q35" s="4">
        <v>2.5</v>
      </c>
    </row>
    <row r="36" spans="1:17" ht="12" customHeight="1" x14ac:dyDescent="0.25">
      <c r="A36" s="11" t="str">
        <f>VLOOKUP($R$12,Division4c,2,FALSE)</f>
        <v>261 Opwijk 2</v>
      </c>
      <c r="B36" s="11" t="str">
        <f>VLOOKUP($S$12,Division4c,2,FALSE)</f>
        <v>244 Brussels 3</v>
      </c>
      <c r="C36" s="4">
        <v>2</v>
      </c>
      <c r="D36" s="4" t="s">
        <v>74</v>
      </c>
      <c r="E36" s="4">
        <v>2</v>
      </c>
      <c r="G36" s="11" t="str">
        <f>VLOOKUP($R$12,Division4d,2,FALSE)</f>
        <v>430 Landegem 2</v>
      </c>
      <c r="H36" s="11" t="str">
        <f>VLOOKUP($S$12,Division4d,2,FALSE)</f>
        <v>302 KISK Ieper 2</v>
      </c>
      <c r="I36" s="4">
        <v>2</v>
      </c>
      <c r="J36" s="4" t="s">
        <v>74</v>
      </c>
      <c r="K36" s="4">
        <v>2</v>
      </c>
      <c r="M36" s="11" t="str">
        <f>VLOOKUP($R$12,Division4e,2,FALSE)</f>
        <v>162 Molse SC 1</v>
      </c>
      <c r="N36" s="11" t="str">
        <f>VLOOKUP($S$12,Division4e,2,FALSE)</f>
        <v>713 Leopoldsburg 1</v>
      </c>
      <c r="O36" s="4">
        <v>1.5</v>
      </c>
      <c r="P36" s="4" t="s">
        <v>74</v>
      </c>
      <c r="Q36" s="4">
        <v>2.5</v>
      </c>
    </row>
    <row r="37" spans="1:17" ht="12" customHeight="1" x14ac:dyDescent="0.25">
      <c r="A37" s="11" t="str">
        <f>VLOOKUP($R$13,Division4c,2,FALSE)</f>
        <v>471 Wachtebeke 3</v>
      </c>
      <c r="B37" s="11" t="str">
        <f>VLOOKUP($S$13,Division4c,2,FALSE)</f>
        <v>462 Zottegem 2</v>
      </c>
      <c r="C37" s="4">
        <v>2.5</v>
      </c>
      <c r="D37" s="4" t="s">
        <v>74</v>
      </c>
      <c r="E37" s="4">
        <v>1.5</v>
      </c>
      <c r="G37" s="11" t="str">
        <f>VLOOKUP($R$13,Division4d,2,FALSE)</f>
        <v>301 KOSK Oostende 3</v>
      </c>
      <c r="H37" s="11" t="str">
        <f>VLOOKUP($S$13,Division4d,2,FALSE)</f>
        <v>304 Tielt 1</v>
      </c>
      <c r="I37" s="4">
        <v>1</v>
      </c>
      <c r="J37" s="4" t="s">
        <v>74</v>
      </c>
      <c r="K37" s="4">
        <v>3</v>
      </c>
      <c r="M37" s="11" t="str">
        <f>VLOOKUP($R$13,Division4e,2,FALSE)</f>
        <v>231 DT Leuven 2</v>
      </c>
      <c r="N37" s="11" t="str">
        <f>VLOOKUP($S$13,Division4e,2,FALSE)</f>
        <v>176 Westerlo 2</v>
      </c>
      <c r="O37" s="4">
        <v>0.5</v>
      </c>
      <c r="P37" s="4" t="s">
        <v>74</v>
      </c>
      <c r="Q37" s="4">
        <v>3.5</v>
      </c>
    </row>
    <row r="38" spans="1:17" ht="12" customHeight="1" x14ac:dyDescent="0.25">
      <c r="A38" s="11"/>
      <c r="B38" s="11"/>
      <c r="D38" s="4"/>
      <c r="G38" s="3"/>
      <c r="H38" s="3"/>
      <c r="J38" s="4"/>
      <c r="M38" s="3"/>
      <c r="N38" s="3"/>
      <c r="P38" s="4"/>
    </row>
    <row r="39" spans="1:17" ht="12" customHeight="1" x14ac:dyDescent="0.25">
      <c r="A39" s="10" t="s">
        <v>12</v>
      </c>
      <c r="B39" s="11"/>
      <c r="D39" s="188"/>
      <c r="G39" s="10" t="s">
        <v>13</v>
      </c>
      <c r="H39" s="11"/>
      <c r="I39" s="188"/>
      <c r="J39" s="188"/>
      <c r="K39" s="188"/>
      <c r="M39" s="10" t="s">
        <v>14</v>
      </c>
      <c r="N39" s="11"/>
      <c r="P39" s="188"/>
    </row>
    <row r="40" spans="1:17" ht="12" customHeight="1" x14ac:dyDescent="0.25">
      <c r="A40" s="11" t="str">
        <f>VLOOKUP($R$8,Division4f,2,FALSE)</f>
        <v>438 Deinze 1</v>
      </c>
      <c r="B40" s="11" t="str">
        <f>VLOOKUP($S$8,Division4f,2,FALSE)</f>
        <v>422 MSV 1</v>
      </c>
      <c r="C40" s="4">
        <v>2.5</v>
      </c>
      <c r="D40" s="4" t="s">
        <v>74</v>
      </c>
      <c r="E40" s="4">
        <v>1.5</v>
      </c>
      <c r="G40" s="11" t="str">
        <f>VLOOKUP($R$8,Division4g,2,FALSE)</f>
        <v>229 Woluwe 1</v>
      </c>
      <c r="H40" s="11" t="str">
        <f>VLOOKUP($S$8,Division4g,2,FALSE)</f>
        <v>244 Brussels 4</v>
      </c>
      <c r="I40" s="4">
        <v>3.5</v>
      </c>
      <c r="J40" s="4" t="s">
        <v>74</v>
      </c>
      <c r="K40" s="4">
        <v>0.5</v>
      </c>
      <c r="M40" s="11" t="str">
        <f>VLOOKUP($R$8,Division4h,2,FALSE)</f>
        <v>712 Landen 1</v>
      </c>
      <c r="N40" s="11" t="str">
        <f>VLOOKUP($S$8,Division4h,2,FALSE)</f>
        <v>604 KSK47-Eynatten 3</v>
      </c>
      <c r="O40" s="4">
        <v>3</v>
      </c>
      <c r="P40" s="4" t="s">
        <v>74</v>
      </c>
      <c r="Q40" s="4">
        <v>1</v>
      </c>
    </row>
    <row r="41" spans="1:17" ht="12" customHeight="1" x14ac:dyDescent="0.25">
      <c r="A41" s="11" t="str">
        <f>VLOOKUP($R$9,Division4f,2,FALSE)</f>
        <v>417 Pion-Aalst 2</v>
      </c>
      <c r="B41" s="11" t="str">
        <f>VLOOKUP($S$9,Division4f,2,FALSE)</f>
        <v>432 Wetteren 4</v>
      </c>
      <c r="C41" s="4">
        <v>1.5</v>
      </c>
      <c r="D41" s="4" t="s">
        <v>74</v>
      </c>
      <c r="E41" s="4">
        <v>2.5</v>
      </c>
      <c r="G41" s="11" t="str">
        <f>VLOOKUP($R$9,Division4g,2,FALSE)</f>
        <v>601 CRELEL Liège 4</v>
      </c>
      <c r="H41" s="11" t="str">
        <f>VLOOKUP($S$9,Division4g,2,FALSE)</f>
        <v>207 2 Fous Diogène 1</v>
      </c>
      <c r="I41" s="4">
        <v>3</v>
      </c>
      <c r="J41" s="4" t="s">
        <v>74</v>
      </c>
      <c r="K41" s="4">
        <v>1</v>
      </c>
      <c r="M41" s="11" t="str">
        <f>VLOOKUP($R$9,Division4h,2,FALSE)</f>
        <v>601 CRELEL Liège 6</v>
      </c>
      <c r="N41" s="11" t="str">
        <f>VLOOKUP($S$9,Division4h,2,FALSE)</f>
        <v>714 Pelt 1</v>
      </c>
      <c r="O41" s="4">
        <v>2</v>
      </c>
      <c r="P41" s="4" t="s">
        <v>74</v>
      </c>
      <c r="Q41" s="4">
        <v>2</v>
      </c>
    </row>
    <row r="42" spans="1:17" ht="12" customHeight="1" x14ac:dyDescent="0.25">
      <c r="A42" s="11" t="str">
        <f>VLOOKUP($R$10,Division4f,2,FALSE)</f>
        <v>402 Jean Jaures Gent 2</v>
      </c>
      <c r="B42" s="11" t="str">
        <f>VLOOKUP($S$10,Division4f,2,FALSE)</f>
        <v>401 KGSRL 10</v>
      </c>
      <c r="C42" s="4">
        <v>2</v>
      </c>
      <c r="D42" s="4" t="s">
        <v>74</v>
      </c>
      <c r="E42" s="4">
        <v>2</v>
      </c>
      <c r="G42" s="11" t="str">
        <f>VLOOKUP($R$10,Division4g,2,FALSE)</f>
        <v>601 CRELEL Liège 5</v>
      </c>
      <c r="H42" s="11" t="str">
        <f>VLOOKUP($S$10,Division4g,2,FALSE)</f>
        <v>511 Echiquier Centre 2</v>
      </c>
      <c r="I42" s="4">
        <v>3</v>
      </c>
      <c r="J42" s="4" t="s">
        <v>74</v>
      </c>
      <c r="K42" s="4">
        <v>1</v>
      </c>
      <c r="M42" s="11" t="str">
        <f>VLOOKUP($R$10,Division4h,2,FALSE)</f>
        <v>601 CRELEL Liège 7</v>
      </c>
      <c r="N42" s="11" t="str">
        <f>VLOOKUP($S$10,Division4h,2,FALSE)</f>
        <v>727 Midden-Limburg 2</v>
      </c>
      <c r="O42" s="4">
        <v>2</v>
      </c>
      <c r="P42" s="4" t="s">
        <v>74</v>
      </c>
      <c r="Q42" s="4">
        <v>2</v>
      </c>
    </row>
    <row r="43" spans="1:17" ht="12" customHeight="1" x14ac:dyDescent="0.25">
      <c r="A43" s="11" t="str">
        <f>VLOOKUP($R$11,Division4f,2,FALSE)</f>
        <v>472 De Mercatel 2</v>
      </c>
      <c r="B43" s="11" t="str">
        <f>VLOOKUP($S$11,Division4f,2,FALSE)</f>
        <v>465 SK Artevelde 2</v>
      </c>
      <c r="C43" s="4">
        <v>2</v>
      </c>
      <c r="D43" s="4" t="s">
        <v>74</v>
      </c>
      <c r="E43" s="4">
        <v>2</v>
      </c>
      <c r="G43" s="11" t="str">
        <f>VLOOKUP($R$11,Division4g,2,FALSE)</f>
        <v>952 Wavre 3</v>
      </c>
      <c r="H43" s="11" t="str">
        <f>VLOOKUP($S$11,Division4g,2,FALSE)</f>
        <v>278 Pantin 6</v>
      </c>
      <c r="I43" s="4">
        <v>2</v>
      </c>
      <c r="J43" s="4" t="s">
        <v>74</v>
      </c>
      <c r="K43" s="4">
        <v>2</v>
      </c>
      <c r="M43" s="11" t="str">
        <f>VLOOKUP($R$11,Division4h,2,FALSE)</f>
        <v>621 TAL 3</v>
      </c>
      <c r="N43" s="11" t="str">
        <f>VLOOKUP($S$11,Division4h,2,FALSE)</f>
        <v>607 KSK Rochade 5</v>
      </c>
      <c r="O43" s="4">
        <v>2</v>
      </c>
      <c r="P43" s="4" t="s">
        <v>74</v>
      </c>
      <c r="Q43" s="4">
        <v>2</v>
      </c>
    </row>
    <row r="44" spans="1:17" ht="12" customHeight="1" x14ac:dyDescent="0.25">
      <c r="A44" s="11" t="str">
        <f>VLOOKUP($R$12,Division4f,2,FALSE)</f>
        <v>430 Landegem 3</v>
      </c>
      <c r="B44" s="11" t="str">
        <f>VLOOKUP($S$12,Division4f,2,FALSE)</f>
        <v>401 KGSRL 9</v>
      </c>
      <c r="C44" s="4">
        <v>1</v>
      </c>
      <c r="D44" s="4" t="s">
        <v>74</v>
      </c>
      <c r="E44" s="4">
        <v>3</v>
      </c>
      <c r="G44" s="11" t="str">
        <f>VLOOKUP($R$12,Division4g,2,FALSE)</f>
        <v>239 Boitsfort 3</v>
      </c>
      <c r="H44" s="11" t="str">
        <f>VLOOKUP($S$12,Division4g,2,FALSE)</f>
        <v>901 Namur Echecs 4</v>
      </c>
      <c r="I44" s="4">
        <v>3</v>
      </c>
      <c r="J44" s="4" t="s">
        <v>74</v>
      </c>
      <c r="K44" s="4">
        <v>1</v>
      </c>
      <c r="M44" s="11" t="str">
        <f>VLOOKUP($R$12,Division4h,2,FALSE)</f>
        <v>622 Herve 1</v>
      </c>
      <c r="N44" s="11" t="str">
        <f>VLOOKUP($S$12,Division4h,2,FALSE)</f>
        <v>607 KSK Rochade 4</v>
      </c>
      <c r="O44" s="4">
        <v>3</v>
      </c>
      <c r="P44" s="4" t="s">
        <v>74</v>
      </c>
      <c r="Q44" s="4">
        <v>1</v>
      </c>
    </row>
    <row r="45" spans="1:17" ht="12" customHeight="1" x14ac:dyDescent="0.25">
      <c r="A45" s="11" t="str">
        <f>VLOOKUP($R$13,Division4f,2,FALSE)</f>
        <v>471 Wachtebeke 4</v>
      </c>
      <c r="B45" s="11" t="str">
        <f>VLOOKUP($S$13,Division4f,2,FALSE)</f>
        <v>404 Drie Torens Gent 1</v>
      </c>
      <c r="C45" s="4">
        <v>2.5</v>
      </c>
      <c r="D45" s="4" t="s">
        <v>74</v>
      </c>
      <c r="E45" s="4">
        <v>1.5</v>
      </c>
      <c r="G45" s="11" t="str">
        <f>VLOOKUP($R$13,Division4g,2,FALSE)</f>
        <v>231 DT Leuven 3</v>
      </c>
      <c r="H45" s="11" t="str">
        <f>VLOOKUP($S$13,Division4g,2,FALSE)</f>
        <v>226 Europchess 4</v>
      </c>
      <c r="I45" s="4">
        <v>1</v>
      </c>
      <c r="J45" s="4" t="s">
        <v>74</v>
      </c>
      <c r="K45" s="4">
        <v>3</v>
      </c>
      <c r="M45" s="11" t="str">
        <f>VLOOKUP($R$13,Division4h,2,FALSE)</f>
        <v>627 SF Wirtzfeld 3</v>
      </c>
      <c r="N45" s="11" t="str">
        <f>VLOOKUP($S$13,Division4h,2,FALSE)</f>
        <v>604 KSK47-Eynatten 2</v>
      </c>
      <c r="O45" s="4">
        <v>4</v>
      </c>
      <c r="P45" s="4" t="s">
        <v>74</v>
      </c>
      <c r="Q45" s="4">
        <v>0</v>
      </c>
    </row>
    <row r="46" spans="1:17" ht="12" customHeight="1" x14ac:dyDescent="0.25">
      <c r="A46" s="11"/>
      <c r="B46" s="11"/>
      <c r="D46" s="4"/>
      <c r="G46" s="3"/>
      <c r="H46" s="3"/>
      <c r="J46" s="4"/>
      <c r="M46" s="3"/>
      <c r="N46" s="3"/>
      <c r="P46" s="4"/>
    </row>
    <row r="47" spans="1:17" ht="12" customHeight="1" x14ac:dyDescent="0.25">
      <c r="A47" s="10" t="s">
        <v>15</v>
      </c>
      <c r="B47" s="11"/>
      <c r="D47" s="188"/>
      <c r="G47" s="10" t="s">
        <v>16</v>
      </c>
      <c r="H47" s="11"/>
      <c r="I47" s="188"/>
      <c r="J47" s="188"/>
      <c r="K47" s="188"/>
      <c r="M47" s="10" t="s">
        <v>17</v>
      </c>
      <c r="N47" s="11"/>
      <c r="P47" s="188"/>
    </row>
    <row r="48" spans="1:17" ht="12" customHeight="1" x14ac:dyDescent="0.25">
      <c r="A48" s="11" t="str">
        <f>VLOOKUP($R$8,Division5a,2,FALSE)</f>
        <v>712 Landen 2</v>
      </c>
      <c r="B48" s="11" t="str">
        <f>VLOOKUP($S$8,Division5a,2,FALSE)</f>
        <v>901 Namur Echecs 6</v>
      </c>
      <c r="C48" s="4">
        <v>3</v>
      </c>
      <c r="D48" s="4" t="s">
        <v>74</v>
      </c>
      <c r="E48" s="4">
        <v>1</v>
      </c>
      <c r="G48" s="11" t="str">
        <f>VLOOKUP($R$8,Division5b,2,FALSE)</f>
        <v>174 Brasschaat 6</v>
      </c>
      <c r="H48" s="11" t="str">
        <f>VLOOKUP($S$8,Division5b,2,FALSE)</f>
        <v>000 Bye 5B</v>
      </c>
      <c r="J48" s="4" t="s">
        <v>74</v>
      </c>
      <c r="M48" s="11" t="str">
        <f>VLOOKUP($R$8,Division5c,2,FALSE)</f>
        <v>313 KWSLE Waregem 3</v>
      </c>
      <c r="N48" s="11" t="str">
        <f>VLOOKUP($S$8,Division5c,2,FALSE)</f>
        <v>422 MSV 2</v>
      </c>
      <c r="O48" s="4">
        <v>1.5</v>
      </c>
      <c r="P48" s="4" t="s">
        <v>74</v>
      </c>
      <c r="Q48" s="4">
        <v>2.5</v>
      </c>
    </row>
    <row r="49" spans="1:17" ht="12" customHeight="1" x14ac:dyDescent="0.25">
      <c r="A49" s="11" t="str">
        <f>VLOOKUP($R$9,Division5a,2,FALSE)</f>
        <v>902 CE Sambrevillois 2</v>
      </c>
      <c r="B49" s="11" t="str">
        <f>VLOOKUP($S$9,Division5a,2,FALSE)</f>
        <v>609 Anthisnes 1</v>
      </c>
      <c r="C49" s="4">
        <v>2.5</v>
      </c>
      <c r="D49" s="4" t="s">
        <v>74</v>
      </c>
      <c r="E49" s="4">
        <v>1.5</v>
      </c>
      <c r="G49" s="11" t="str">
        <f>VLOOKUP($R$9,Division5b,2,FALSE)</f>
        <v>114 Mechelen 5</v>
      </c>
      <c r="H49" s="11" t="str">
        <f>VLOOKUP($S$9,Division5b,2,FALSE)</f>
        <v>230 Leuven Centraal 4</v>
      </c>
      <c r="I49" s="4">
        <v>2.5</v>
      </c>
      <c r="J49" s="4" t="s">
        <v>74</v>
      </c>
      <c r="K49" s="4">
        <v>1.5</v>
      </c>
      <c r="M49" s="11" t="str">
        <f>VLOOKUP($R$9,Division5c,2,FALSE)</f>
        <v>541 Leuze-en-Hainaut 2</v>
      </c>
      <c r="N49" s="11" t="str">
        <f>VLOOKUP($S$9,Division5c,2,FALSE)</f>
        <v>401 KGSRL 12</v>
      </c>
      <c r="O49" s="4">
        <v>4</v>
      </c>
      <c r="P49" s="4" t="s">
        <v>74</v>
      </c>
      <c r="Q49" s="4">
        <v>0</v>
      </c>
    </row>
    <row r="50" spans="1:17" ht="12" customHeight="1" x14ac:dyDescent="0.25">
      <c r="A50" s="11" t="str">
        <f>VLOOKUP($R$10,Division5a,2,FALSE)</f>
        <v>601 CRELEL Liège 8</v>
      </c>
      <c r="B50" s="11" t="str">
        <f>VLOOKUP($S$10,Division5a,2,FALSE)</f>
        <v>810 Marche en Famenne 2</v>
      </c>
      <c r="C50" s="4">
        <v>0</v>
      </c>
      <c r="D50" s="4" t="s">
        <v>74</v>
      </c>
      <c r="E50" s="4">
        <v>4</v>
      </c>
      <c r="G50" s="11" t="str">
        <f>VLOOKUP($R$10,Division5b,2,FALSE)</f>
        <v>143 Boey Temse 3</v>
      </c>
      <c r="H50" s="11" t="str">
        <f>VLOOKUP($S$10,Division5b,2,FALSE)</f>
        <v>401 KGSRL 11</v>
      </c>
      <c r="I50" s="4">
        <v>1</v>
      </c>
      <c r="J50" s="4" t="s">
        <v>74</v>
      </c>
      <c r="K50" s="4">
        <v>3</v>
      </c>
      <c r="M50" s="11" t="str">
        <f>VLOOKUP($R$10,Division5c,2,FALSE)</f>
        <v>340 Izegem 2</v>
      </c>
      <c r="N50" s="11" t="str">
        <f>VLOOKUP($S$10,Division5c,2,FALSE)</f>
        <v>436 LSV-Chesspirant 4</v>
      </c>
      <c r="O50" s="4">
        <v>1</v>
      </c>
      <c r="P50" s="4" t="s">
        <v>74</v>
      </c>
      <c r="Q50" s="4">
        <v>3</v>
      </c>
    </row>
    <row r="51" spans="1:17" ht="12" customHeight="1" x14ac:dyDescent="0.25">
      <c r="A51" s="11" t="str">
        <f>VLOOKUP($R$11,Division5a,2,FALSE)</f>
        <v>952 Wavre 4</v>
      </c>
      <c r="B51" s="11" t="str">
        <f>VLOOKUP($S$11,Division5a,2,FALSE)</f>
        <v>278 Pantin 7</v>
      </c>
      <c r="C51" s="4">
        <v>1</v>
      </c>
      <c r="D51" s="4" t="s">
        <v>74</v>
      </c>
      <c r="E51" s="4">
        <v>3</v>
      </c>
      <c r="G51" s="11" t="str">
        <f>VLOOKUP($R$11,Division5b,2,FALSE)</f>
        <v>190 Burcht 1</v>
      </c>
      <c r="H51" s="11" t="str">
        <f>VLOOKUP($S$11,Division5b,2,FALSE)</f>
        <v>436 LSV-Chesspirant 3</v>
      </c>
      <c r="I51" s="4">
        <v>0.5</v>
      </c>
      <c r="J51" s="4" t="s">
        <v>74</v>
      </c>
      <c r="K51" s="4">
        <v>3.5</v>
      </c>
      <c r="M51" s="11" t="str">
        <f>VLOOKUP($R$11,Division5c,2,FALSE)</f>
        <v>460 Oudenaarde 2</v>
      </c>
      <c r="N51" s="11" t="str">
        <f>VLOOKUP($S$11,Division5c,2,FALSE)</f>
        <v>521 Tournai 2</v>
      </c>
      <c r="O51" s="4">
        <v>1</v>
      </c>
      <c r="P51" s="4" t="s">
        <v>74</v>
      </c>
      <c r="Q51" s="4">
        <v>3</v>
      </c>
    </row>
    <row r="52" spans="1:17" ht="12" customHeight="1" x14ac:dyDescent="0.25">
      <c r="A52" s="11" t="str">
        <f>VLOOKUP($R$12,Division5a,2,FALSE)</f>
        <v>618 Echiquier Mosan 2</v>
      </c>
      <c r="B52" s="11" t="str">
        <f>VLOOKUP($S$12,Division5a,2,FALSE)</f>
        <v>901 Namur Echecs 5</v>
      </c>
      <c r="C52" s="4">
        <v>4</v>
      </c>
      <c r="D52" s="4" t="s">
        <v>74</v>
      </c>
      <c r="E52" s="4">
        <v>0</v>
      </c>
      <c r="G52" s="11" t="str">
        <f>VLOOKUP($R$12,Division5b,2,FALSE)</f>
        <v>132 SK Oude-God 3</v>
      </c>
      <c r="H52" s="11" t="str">
        <f>VLOOKUP($S$12,Division5b,2,FALSE)</f>
        <v>101 KASK 3</v>
      </c>
      <c r="I52" s="4">
        <v>2.5</v>
      </c>
      <c r="J52" s="4" t="s">
        <v>74</v>
      </c>
      <c r="K52" s="4">
        <v>1.5</v>
      </c>
      <c r="M52" s="11" t="str">
        <f>VLOOKUP($R$12,Division5c,2,FALSE)</f>
        <v>000 Bye 5C</v>
      </c>
      <c r="N52" s="11" t="str">
        <f>VLOOKUP($S$12,Division5c,2,FALSE)</f>
        <v>303 KBSK Brugge 4</v>
      </c>
      <c r="P52" s="4" t="s">
        <v>74</v>
      </c>
    </row>
    <row r="53" spans="1:17" ht="12" customHeight="1" x14ac:dyDescent="0.25">
      <c r="A53" s="11" t="str">
        <f>VLOOKUP($R$13,Division5a,2,FALSE)</f>
        <v>703 Eisden/MSK-Dilsen 2</v>
      </c>
      <c r="B53" s="11" t="str">
        <f>VLOOKUP($S$13,Division5a,2,FALSE)</f>
        <v>000 Bye 5A</v>
      </c>
      <c r="D53" s="4" t="s">
        <v>74</v>
      </c>
      <c r="G53" s="11" t="str">
        <f>VLOOKUP($R$13,Division5b,2,FALSE)</f>
        <v>130 Moretus Hoboken 2</v>
      </c>
      <c r="H53" s="11" t="str">
        <f>VLOOKUP($S$13,Division5b,2,FALSE)</f>
        <v>128 Beveren 2</v>
      </c>
      <c r="I53" s="4">
        <v>3.5</v>
      </c>
      <c r="J53" s="4" t="s">
        <v>74</v>
      </c>
      <c r="K53" s="4">
        <v>0.5</v>
      </c>
      <c r="M53" s="11" t="str">
        <f>VLOOKUP($R$13,Division5c,2,FALSE)</f>
        <v>471 Wachtebeke 5</v>
      </c>
      <c r="N53" s="11" t="str">
        <f>VLOOKUP($S$13,Division5c,2,FALSE)</f>
        <v>462 Zottegem 3</v>
      </c>
      <c r="O53" s="4">
        <v>0.5</v>
      </c>
      <c r="P53" s="4" t="s">
        <v>74</v>
      </c>
      <c r="Q53" s="4">
        <v>3.5</v>
      </c>
    </row>
    <row r="54" spans="1:17" ht="12" customHeight="1" x14ac:dyDescent="0.25">
      <c r="A54" s="11"/>
      <c r="B54" s="11"/>
      <c r="D54" s="4"/>
      <c r="G54" s="3"/>
      <c r="H54" s="3"/>
      <c r="J54" s="4"/>
      <c r="M54" s="3"/>
      <c r="N54" s="3"/>
      <c r="P54" s="4"/>
    </row>
    <row r="55" spans="1:17" ht="12" customHeight="1" x14ac:dyDescent="0.25">
      <c r="A55" s="10" t="s">
        <v>18</v>
      </c>
      <c r="B55" s="11"/>
      <c r="D55" s="188"/>
      <c r="G55" s="10" t="s">
        <v>19</v>
      </c>
      <c r="H55" s="11"/>
      <c r="I55" s="188"/>
      <c r="J55" s="188"/>
      <c r="K55" s="188"/>
      <c r="M55" s="10" t="s">
        <v>20</v>
      </c>
      <c r="N55" s="11"/>
      <c r="P55" s="188"/>
    </row>
    <row r="56" spans="1:17" ht="12" customHeight="1" x14ac:dyDescent="0.25">
      <c r="A56" s="11" t="str">
        <f>VLOOKUP($R$8,Division5d,2,FALSE)</f>
        <v>301 KOSK Oostende 4</v>
      </c>
      <c r="B56" s="11" t="str">
        <f>VLOOKUP($S$8,Division5d,2,FALSE)</f>
        <v>422 MSV 3</v>
      </c>
      <c r="C56" s="4">
        <v>0.5</v>
      </c>
      <c r="D56" s="4" t="s">
        <v>74</v>
      </c>
      <c r="E56" s="4">
        <v>3.5</v>
      </c>
      <c r="G56" s="11" t="str">
        <f>VLOOKUP($R$8,Division5e,2,FALSE)</f>
        <v>666 Le 666 1</v>
      </c>
      <c r="H56" s="11" t="str">
        <f>VLOOKUP($S$8,Division5e,2,FALSE)</f>
        <v>604 KSK47-Eynatten 5</v>
      </c>
      <c r="I56" s="4">
        <v>2.5</v>
      </c>
      <c r="J56" s="4" t="s">
        <v>74</v>
      </c>
      <c r="K56" s="4">
        <v>1.5</v>
      </c>
      <c r="M56" s="11" t="str">
        <f>VLOOKUP($R$8,Division5f,2,FALSE)</f>
        <v>132 SK Oude-God 4</v>
      </c>
      <c r="N56" s="11" t="str">
        <f>VLOOKUP($S$8,Division5f,2,FALSE)</f>
        <v>714 Pelt 2</v>
      </c>
      <c r="O56" s="4">
        <v>0.5</v>
      </c>
      <c r="P56" s="4" t="s">
        <v>74</v>
      </c>
      <c r="Q56" s="4">
        <v>3.5</v>
      </c>
    </row>
    <row r="57" spans="1:17" ht="12" customHeight="1" x14ac:dyDescent="0.25">
      <c r="A57" s="11" t="str">
        <f>VLOOKUP($R$9,Division5d,2,FALSE)</f>
        <v>418 Geraardsbergen 2</v>
      </c>
      <c r="B57" s="11" t="str">
        <f>VLOOKUP($S$9,Division5d,2,FALSE)</f>
        <v>432 Wetteren 5</v>
      </c>
      <c r="C57" s="4">
        <v>4</v>
      </c>
      <c r="D57" s="4" t="s">
        <v>74</v>
      </c>
      <c r="E57" s="4">
        <v>0</v>
      </c>
      <c r="G57" s="11" t="str">
        <f>VLOOKUP($R$9,Division5e,2,FALSE)</f>
        <v>601 CRELEL Liège 9</v>
      </c>
      <c r="H57" s="11" t="str">
        <f>VLOOKUP($S$9,Division5e,2,FALSE)</f>
        <v>627 SF Wirtzfeld 4</v>
      </c>
      <c r="I57" s="4">
        <v>1.5</v>
      </c>
      <c r="J57" s="4" t="s">
        <v>74</v>
      </c>
      <c r="K57" s="4">
        <v>2.5</v>
      </c>
      <c r="M57" s="11" t="str">
        <f>VLOOKUP($R$9,Division5f,2,FALSE)</f>
        <v>114 Mechelen 6</v>
      </c>
      <c r="N57" s="11" t="str">
        <f>VLOOKUP($S$9,Division5f,2,FALSE)</f>
        <v>121 Turnhout 4</v>
      </c>
      <c r="O57" s="4">
        <v>3</v>
      </c>
      <c r="P57" s="4" t="s">
        <v>74</v>
      </c>
      <c r="Q57" s="4">
        <v>1</v>
      </c>
    </row>
    <row r="58" spans="1:17" ht="12" customHeight="1" x14ac:dyDescent="0.25">
      <c r="A58" s="11" t="str">
        <f>VLOOKUP($R$10,Division5d,2,FALSE)</f>
        <v>401 KGSRL 13</v>
      </c>
      <c r="B58" s="11" t="str">
        <f>VLOOKUP($S$10,Division5d,2,FALSE)</f>
        <v>436 LSV-Chesspirant 6</v>
      </c>
      <c r="C58" s="4">
        <v>3</v>
      </c>
      <c r="D58" s="4" t="s">
        <v>74</v>
      </c>
      <c r="E58" s="4">
        <v>1</v>
      </c>
      <c r="G58" s="11" t="str">
        <f>VLOOKUP($R$10,Division5e,2,FALSE)</f>
        <v>601 CRELEL Liège 10</v>
      </c>
      <c r="H58" s="11" t="str">
        <f>VLOOKUP($S$10,Division5e,2,FALSE)</f>
        <v>619 Welkenraedt 1</v>
      </c>
      <c r="I58" s="4">
        <v>2</v>
      </c>
      <c r="J58" s="4" t="s">
        <v>74</v>
      </c>
      <c r="K58" s="4">
        <v>2</v>
      </c>
      <c r="M58" s="11" t="str">
        <f>VLOOKUP($R$10,Division5f,2,FALSE)</f>
        <v>182 SC Noorderwijk 1</v>
      </c>
      <c r="N58" s="11" t="str">
        <f>VLOOKUP($S$10,Division5f,2,FALSE)</f>
        <v>727 Midden-Limburg 3</v>
      </c>
      <c r="O58" s="4">
        <v>1.5</v>
      </c>
      <c r="P58" s="4" t="s">
        <v>74</v>
      </c>
      <c r="Q58" s="4">
        <v>2.5</v>
      </c>
    </row>
    <row r="59" spans="1:17" ht="12" customHeight="1" x14ac:dyDescent="0.25">
      <c r="A59" s="11" t="str">
        <f>VLOOKUP($R$11,Division5d,2,FALSE)</f>
        <v>472 De Mercatel 3</v>
      </c>
      <c r="B59" s="11" t="str">
        <f>VLOOKUP($S$11,Division5d,2,FALSE)</f>
        <v>436 LSV-Chesspirant 5</v>
      </c>
      <c r="C59" s="4">
        <v>0</v>
      </c>
      <c r="D59" s="4" t="s">
        <v>74</v>
      </c>
      <c r="E59" s="4">
        <v>4</v>
      </c>
      <c r="G59" s="11" t="str">
        <f>VLOOKUP($R$11,Division5e,2,FALSE)</f>
        <v>621 TAL 4</v>
      </c>
      <c r="H59" s="11" t="str">
        <f>VLOOKUP($S$11,Division5e,2,FALSE)</f>
        <v>703 Eisden/MSK-Dilsen 3</v>
      </c>
      <c r="I59" s="4">
        <v>1</v>
      </c>
      <c r="J59" s="4" t="s">
        <v>74</v>
      </c>
      <c r="K59" s="4">
        <v>3</v>
      </c>
      <c r="M59" s="11" t="str">
        <f>VLOOKUP($R$11,Division5f,2,FALSE)</f>
        <v>194 ChessLooks Lier 2</v>
      </c>
      <c r="N59" s="11" t="str">
        <f>VLOOKUP($S$11,Division5f,2,FALSE)</f>
        <v>195 Chessmates 1</v>
      </c>
      <c r="O59" s="4">
        <v>0</v>
      </c>
      <c r="P59" s="4" t="s">
        <v>74</v>
      </c>
      <c r="Q59" s="4">
        <v>4</v>
      </c>
    </row>
    <row r="60" spans="1:17" ht="12" customHeight="1" x14ac:dyDescent="0.25">
      <c r="A60" s="11" t="str">
        <f>VLOOKUP($R$12,Division5d,2,FALSE)</f>
        <v>401 KGSRL 14</v>
      </c>
      <c r="B60" s="11" t="str">
        <f>VLOOKUP($S$12,Division5d,2,FALSE)</f>
        <v>303 KBSK Brugge 5</v>
      </c>
      <c r="C60" s="4">
        <v>1</v>
      </c>
      <c r="D60" s="4" t="s">
        <v>74</v>
      </c>
      <c r="E60" s="4">
        <v>3</v>
      </c>
      <c r="G60" s="11" t="str">
        <f>VLOOKUP($R$12,Division5e,2,FALSE)</f>
        <v>000 Bye 5E</v>
      </c>
      <c r="H60" s="11" t="str">
        <f>VLOOKUP($S$12,Division5e,2,FALSE)</f>
        <v>607 KSK Rochade 6</v>
      </c>
      <c r="J60" s="4" t="s">
        <v>74</v>
      </c>
      <c r="M60" s="11" t="str">
        <f>VLOOKUP($R$12,Division5f,2,FALSE)</f>
        <v>162 Molse SC 2</v>
      </c>
      <c r="N60" s="11" t="str">
        <f>VLOOKUP($S$12,Division5f,2,FALSE)</f>
        <v>192 SK Lier 1</v>
      </c>
      <c r="O60" s="4">
        <v>0.5</v>
      </c>
      <c r="P60" s="4" t="s">
        <v>74</v>
      </c>
      <c r="Q60" s="4">
        <v>3.5</v>
      </c>
    </row>
    <row r="61" spans="1:17" ht="12" customHeight="1" x14ac:dyDescent="0.25">
      <c r="A61" s="11" t="str">
        <f>VLOOKUP($R$13,Division5d,2,FALSE)</f>
        <v>000 Bye 5D</v>
      </c>
      <c r="B61" s="11" t="str">
        <f>VLOOKUP($S$13,Division5d,2,FALSE)</f>
        <v>462 Zottegem 4</v>
      </c>
      <c r="D61" s="4" t="s">
        <v>74</v>
      </c>
      <c r="G61" s="11" t="str">
        <f>VLOOKUP($R$13,Division5e,2,FALSE)</f>
        <v>609 Anthisnes 2</v>
      </c>
      <c r="H61" s="11" t="str">
        <f>VLOOKUP($S$13,Division5e,2,FALSE)</f>
        <v>604 KSK47-Eynatten 4</v>
      </c>
      <c r="I61" s="4">
        <v>4</v>
      </c>
      <c r="J61" s="4" t="s">
        <v>74</v>
      </c>
      <c r="K61" s="4">
        <v>0</v>
      </c>
      <c r="M61" s="11" t="str">
        <f>VLOOKUP($R$13,Division5f,2,FALSE)</f>
        <v>135 Geel 2</v>
      </c>
      <c r="N61" s="11" t="str">
        <f>VLOOKUP($S$13,Division5f,2,FALSE)</f>
        <v>176 Westerlo 3</v>
      </c>
      <c r="O61" s="4">
        <v>1</v>
      </c>
      <c r="P61" s="4" t="s">
        <v>74</v>
      </c>
      <c r="Q61" s="4">
        <v>3</v>
      </c>
    </row>
    <row r="62" spans="1:17" ht="12" customHeight="1" x14ac:dyDescent="0.25">
      <c r="A62" s="11"/>
      <c r="B62" s="11"/>
      <c r="D62" s="4"/>
      <c r="G62" s="3"/>
      <c r="H62" s="3"/>
      <c r="J62" s="4"/>
      <c r="M62" s="3"/>
      <c r="N62" s="3"/>
      <c r="P62" s="4"/>
    </row>
    <row r="63" spans="1:17" ht="12" customHeight="1" x14ac:dyDescent="0.25">
      <c r="A63" s="10" t="s">
        <v>21</v>
      </c>
      <c r="B63" s="11"/>
      <c r="D63" s="188"/>
      <c r="G63" s="10" t="s">
        <v>22</v>
      </c>
      <c r="H63" s="11"/>
      <c r="I63" s="188"/>
      <c r="J63" s="188"/>
      <c r="K63" s="188"/>
      <c r="M63" s="10" t="s">
        <v>23</v>
      </c>
      <c r="N63" s="11"/>
      <c r="P63" s="188"/>
    </row>
    <row r="64" spans="1:17" ht="12" customHeight="1" x14ac:dyDescent="0.25">
      <c r="A64" s="11" t="str">
        <f>VLOOKUP($R$8,Division5g,2,FALSE)</f>
        <v>207 2 Fous Diogène 2</v>
      </c>
      <c r="B64" s="11" t="str">
        <f>VLOOKUP($S$8,Division5g,2,FALSE)</f>
        <v>244 Brussels 5</v>
      </c>
      <c r="C64" s="4">
        <v>3</v>
      </c>
      <c r="D64" s="4" t="s">
        <v>74</v>
      </c>
      <c r="E64" s="4">
        <v>1</v>
      </c>
      <c r="G64" s="11" t="str">
        <f>VLOOKUP($R$8,Division5h,2,FALSE)</f>
        <v>401 KGSRL 15</v>
      </c>
      <c r="H64" s="11" t="str">
        <f>VLOOKUP($S$8,Division5h,2,FALSE)</f>
        <v>422 MSV 4</v>
      </c>
      <c r="I64" s="4">
        <v>1</v>
      </c>
      <c r="J64" s="4" t="s">
        <v>74</v>
      </c>
      <c r="K64" s="4">
        <v>3</v>
      </c>
      <c r="M64" s="11" t="str">
        <f>VLOOKUP($R$8,Division5i,2,FALSE)</f>
        <v>000 Bye 5I</v>
      </c>
      <c r="N64" s="11" t="str">
        <f>VLOOKUP($S$8,Division5i,2,FALSE)</f>
        <v>514 Montigny-Fontaine 3</v>
      </c>
      <c r="P64" s="4" t="s">
        <v>74</v>
      </c>
    </row>
    <row r="65" spans="1:17" ht="12" customHeight="1" x14ac:dyDescent="0.25">
      <c r="A65" s="11" t="str">
        <f>VLOOKUP($R$9,Division5g,2,FALSE)</f>
        <v>114 Mechelen 7</v>
      </c>
      <c r="B65" s="11" t="str">
        <f>VLOOKUP($S$9,Division5g,2,FALSE)</f>
        <v>230 Leuven Centraal 5</v>
      </c>
      <c r="C65" s="4">
        <v>1</v>
      </c>
      <c r="D65" s="4" t="s">
        <v>74</v>
      </c>
      <c r="E65" s="4">
        <v>3</v>
      </c>
      <c r="G65" s="11" t="str">
        <f>VLOOKUP($R$9,Division5h,2,FALSE)</f>
        <v>307 Bredene 2</v>
      </c>
      <c r="H65" s="11" t="str">
        <f>VLOOKUP($S$9,Division5h,2,FALSE)</f>
        <v>351 Knokke 1</v>
      </c>
      <c r="I65" s="4">
        <v>2</v>
      </c>
      <c r="J65" s="4" t="s">
        <v>74</v>
      </c>
      <c r="K65" s="4">
        <v>2</v>
      </c>
      <c r="M65" s="11" t="str">
        <f>VLOOKUP($R$9,Division5i,2,FALSE)</f>
        <v>541 Leuze-en-Hainaut 3</v>
      </c>
      <c r="N65" s="11" t="str">
        <f>VLOOKUP($S$9,Division5i,2,FALSE)</f>
        <v>548 Caissa Europe 3</v>
      </c>
      <c r="O65" s="4">
        <v>2.5</v>
      </c>
      <c r="P65" s="4" t="s">
        <v>74</v>
      </c>
      <c r="Q65" s="4">
        <v>1.5</v>
      </c>
    </row>
    <row r="66" spans="1:17" ht="12" customHeight="1" x14ac:dyDescent="0.25">
      <c r="A66" s="11" t="str">
        <f>VLOOKUP($R$10,Division5g,2,FALSE)</f>
        <v>209 The Belgian CC 3</v>
      </c>
      <c r="B66" s="11" t="str">
        <f>VLOOKUP($S$10,Division5g,2,FALSE)</f>
        <v>239 Boitsfort 4</v>
      </c>
      <c r="C66" s="4">
        <v>1</v>
      </c>
      <c r="D66" s="4" t="s">
        <v>74</v>
      </c>
      <c r="E66" s="4">
        <v>3</v>
      </c>
      <c r="G66" s="11" t="str">
        <f>VLOOKUP($R$10,Division5h,2,FALSE)</f>
        <v>340 Izegem 3</v>
      </c>
      <c r="H66" s="11" t="str">
        <f>VLOOKUP($S$10,Division5h,2,FALSE)</f>
        <v>436 LSV-Chesspirant 7</v>
      </c>
      <c r="I66" s="4">
        <v>1.5</v>
      </c>
      <c r="J66" s="4" t="s">
        <v>74</v>
      </c>
      <c r="K66" s="4">
        <v>2.5</v>
      </c>
      <c r="M66" s="11" t="str">
        <f>VLOOKUP($R$10,Division5i,2,FALSE)</f>
        <v>501 CREC Charlerloi 3</v>
      </c>
      <c r="N66" s="11" t="str">
        <f>VLOOKUP($S$10,Division5i,2,FALSE)</f>
        <v>909 Philippeville 2</v>
      </c>
      <c r="O66" s="4">
        <v>0</v>
      </c>
      <c r="P66" s="4" t="s">
        <v>74</v>
      </c>
      <c r="Q66" s="4">
        <v>4</v>
      </c>
    </row>
    <row r="67" spans="1:17" ht="12" customHeight="1" x14ac:dyDescent="0.25">
      <c r="A67" s="11" t="str">
        <f>VLOOKUP($R$11,Division5g,2,FALSE)</f>
        <v>952 Wavre 5</v>
      </c>
      <c r="B67" s="11" t="str">
        <f>VLOOKUP($S$11,Division5g,2,FALSE)</f>
        <v>278 Pantin 8</v>
      </c>
      <c r="C67" s="4">
        <v>2</v>
      </c>
      <c r="D67" s="4" t="s">
        <v>74</v>
      </c>
      <c r="E67" s="4">
        <v>2</v>
      </c>
      <c r="G67" s="11" t="str">
        <f>VLOOKUP($R$11,Division5h,2,FALSE)</f>
        <v>475 Rapid Aalter 2</v>
      </c>
      <c r="H67" s="11" t="str">
        <f>VLOOKUP($S$11,Division5h,2,FALSE)</f>
        <v>322 KVSK Veurne 1</v>
      </c>
      <c r="I67" s="4">
        <v>1.5</v>
      </c>
      <c r="J67" s="4" t="s">
        <v>74</v>
      </c>
      <c r="K67" s="4">
        <v>2.5</v>
      </c>
      <c r="M67" s="11" t="str">
        <f>VLOOKUP($R$11,Division5i,2,FALSE)</f>
        <v>547 Ren. Binche 1</v>
      </c>
      <c r="N67" s="11" t="str">
        <f>VLOOKUP($S$11,Division5i,2,FALSE)</f>
        <v>549 Saint-Ghislain 1</v>
      </c>
      <c r="O67" s="4">
        <v>3.5</v>
      </c>
      <c r="P67" s="4" t="s">
        <v>74</v>
      </c>
      <c r="Q67" s="4">
        <v>0.5</v>
      </c>
    </row>
    <row r="68" spans="1:17" ht="12" customHeight="1" x14ac:dyDescent="0.25">
      <c r="A68" s="11" t="str">
        <f>VLOOKUP($R$12,Division5g,2,FALSE)</f>
        <v>201 CREB Bruxelles 3</v>
      </c>
      <c r="B68" s="11" t="str">
        <f>VLOOKUP($S$12,Division5g,2,FALSE)</f>
        <v>233 DZD Halle 1</v>
      </c>
      <c r="C68" s="4">
        <v>3.5</v>
      </c>
      <c r="D68" s="4" t="s">
        <v>74</v>
      </c>
      <c r="E68" s="4">
        <v>0.5</v>
      </c>
      <c r="G68" s="11" t="str">
        <f>VLOOKUP($R$12,Division5h,2,FALSE)</f>
        <v>430 Landegem 4</v>
      </c>
      <c r="H68" s="11" t="str">
        <f>VLOOKUP($S$12,Division5h,2,FALSE)</f>
        <v>303 KBSK Brugge 6</v>
      </c>
      <c r="I68" s="4">
        <v>2.5</v>
      </c>
      <c r="J68" s="4" t="s">
        <v>74</v>
      </c>
      <c r="K68" s="4">
        <v>1.5</v>
      </c>
      <c r="M68" s="11" t="str">
        <f>VLOOKUP($R$12,Division5i,2,FALSE)</f>
        <v>525 CELB Anderlues 2</v>
      </c>
      <c r="N68" s="11" t="str">
        <f>VLOOKUP($S$12,Division5i,2,FALSE)</f>
        <v>518 Soignies 1</v>
      </c>
      <c r="O68" s="4">
        <v>4</v>
      </c>
      <c r="P68" s="4" t="s">
        <v>74</v>
      </c>
      <c r="Q68" s="4">
        <v>0</v>
      </c>
    </row>
    <row r="69" spans="1:17" ht="12" customHeight="1" x14ac:dyDescent="0.25">
      <c r="A69" s="11" t="str">
        <f>VLOOKUP($R$13,Division5g,2,FALSE)</f>
        <v>961 Braine Echecs 2</v>
      </c>
      <c r="B69" s="11" t="str">
        <f>VLOOKUP($S$13,Division5g,2,FALSE)</f>
        <v>226 Europchess 5</v>
      </c>
      <c r="C69" s="4">
        <v>1</v>
      </c>
      <c r="D69" s="4" t="s">
        <v>74</v>
      </c>
      <c r="E69" s="4">
        <v>3</v>
      </c>
      <c r="G69" s="11" t="str">
        <f>VLOOKUP($R$13,Division5h,2,FALSE)</f>
        <v>301 KOSK Oostende 5</v>
      </c>
      <c r="H69" s="11" t="str">
        <f>VLOOKUP($S$13,Division5h,2,FALSE)</f>
        <v>304 Tielt 2</v>
      </c>
      <c r="I69" s="4">
        <v>2</v>
      </c>
      <c r="J69" s="4" t="s">
        <v>74</v>
      </c>
      <c r="K69" s="4">
        <v>2</v>
      </c>
      <c r="M69" s="11" t="str">
        <f>VLOOKUP($R$13,Division5i,2,FALSE)</f>
        <v>953 Nivelles 1</v>
      </c>
      <c r="N69" s="11" t="str">
        <f>VLOOKUP($S$13,Division5i,2,FALSE)</f>
        <v>551 HCC Jurbise 2</v>
      </c>
      <c r="O69" s="4">
        <v>4</v>
      </c>
      <c r="P69" s="4" t="s">
        <v>74</v>
      </c>
      <c r="Q69" s="4">
        <v>0</v>
      </c>
    </row>
    <row r="70" spans="1:17" ht="12" customHeight="1" x14ac:dyDescent="0.25">
      <c r="A70" s="11"/>
      <c r="B70" s="11"/>
      <c r="D70" s="4"/>
      <c r="G70" s="11"/>
      <c r="H70" s="11"/>
      <c r="J70" s="4"/>
      <c r="M70" s="11"/>
      <c r="N70" s="11"/>
      <c r="P70" s="4"/>
    </row>
    <row r="71" spans="1:17" ht="12" customHeight="1" x14ac:dyDescent="0.25">
      <c r="A71" s="10" t="s">
        <v>24</v>
      </c>
      <c r="B71" s="11"/>
      <c r="D71" s="188"/>
      <c r="G71" s="10" t="s">
        <v>25</v>
      </c>
      <c r="H71" s="11"/>
      <c r="I71" s="188"/>
      <c r="J71" s="188"/>
      <c r="K71" s="188"/>
      <c r="M71" s="10" t="s">
        <v>26</v>
      </c>
      <c r="N71" s="11"/>
      <c r="P71" s="188"/>
    </row>
    <row r="72" spans="1:17" ht="12" customHeight="1" x14ac:dyDescent="0.25">
      <c r="A72" s="11" t="str">
        <f>VLOOKUP($R$8,Division5j,2,FALSE)</f>
        <v>204 Excelsior 1</v>
      </c>
      <c r="B72" s="11" t="str">
        <f>VLOOKUP($S$8,Division5j,2,FALSE)</f>
        <v>128 Beveren 3</v>
      </c>
      <c r="C72" s="4">
        <v>2.5</v>
      </c>
      <c r="D72" s="4" t="s">
        <v>74</v>
      </c>
      <c r="E72" s="4">
        <v>1.5</v>
      </c>
      <c r="G72" s="11" t="str">
        <f>VLOOKUP($R$8,Division5k,2,FALSE)</f>
        <v>228 Dworp 4</v>
      </c>
      <c r="H72" s="11" t="str">
        <f>VLOOKUP($S$8,Division5k,2,FALSE)</f>
        <v>514 Montigny-Fontaine 4</v>
      </c>
      <c r="I72" s="4">
        <v>2.5</v>
      </c>
      <c r="J72" s="4" t="s">
        <v>74</v>
      </c>
      <c r="K72" s="4">
        <v>1.5</v>
      </c>
      <c r="M72" s="11" t="str">
        <f>VLOOKUP($R$8,Division5l,2,FALSE)</f>
        <v>174 Brasschaat 7</v>
      </c>
      <c r="N72" s="11" t="str">
        <f>VLOOKUP($S$8,Division5l,2,FALSE)</f>
        <v>124 Deurne 4</v>
      </c>
      <c r="O72" s="4">
        <v>3.5</v>
      </c>
      <c r="P72" s="4" t="s">
        <v>74</v>
      </c>
      <c r="Q72" s="4">
        <v>0.5</v>
      </c>
    </row>
    <row r="73" spans="1:17" ht="12" customHeight="1" x14ac:dyDescent="0.25">
      <c r="A73" s="11" t="str">
        <f>VLOOKUP($R$9,Division5j,2,FALSE)</f>
        <v>417 Pion-Aalst 3</v>
      </c>
      <c r="B73" s="11" t="str">
        <f>VLOOKUP($S$9,Division5j,2,FALSE)</f>
        <v>432 Wetteren 6</v>
      </c>
      <c r="C73" s="4">
        <v>3.5</v>
      </c>
      <c r="D73" s="4" t="s">
        <v>74</v>
      </c>
      <c r="E73" s="4">
        <v>0.5</v>
      </c>
      <c r="G73" s="11" t="str">
        <f>VLOOKUP($R$9,Division5k,2,FALSE)</f>
        <v>902 CE Sambrevillois 3</v>
      </c>
      <c r="H73" s="11" t="str">
        <f>VLOOKUP($S$9,Division5k,2,FALSE)</f>
        <v>207 2 Fous Diogène 3</v>
      </c>
      <c r="I73" s="4">
        <v>0.5</v>
      </c>
      <c r="J73" s="4" t="s">
        <v>74</v>
      </c>
      <c r="K73" s="4">
        <v>3.5</v>
      </c>
      <c r="M73" s="11" t="str">
        <f>VLOOKUP($R$9,Division5l,2,FALSE)</f>
        <v>114 Mechelen 8</v>
      </c>
      <c r="N73" s="11" t="str">
        <f>VLOOKUP($S$9,Division5l,2,FALSE)</f>
        <v>230 Leuven Centraal 6</v>
      </c>
      <c r="O73" s="4">
        <v>3</v>
      </c>
      <c r="P73" s="4" t="s">
        <v>74</v>
      </c>
      <c r="Q73" s="4">
        <v>1</v>
      </c>
    </row>
    <row r="74" spans="1:17" ht="12" customHeight="1" x14ac:dyDescent="0.25">
      <c r="A74" s="11" t="str">
        <f>VLOOKUP($R$10,Division5j,2,FALSE)</f>
        <v>143 Boey Temse 4</v>
      </c>
      <c r="B74" s="11" t="str">
        <f>VLOOKUP($S$10,Division5j,2,FALSE)</f>
        <v>436 LSV-Chesspirant 9</v>
      </c>
      <c r="C74" s="4">
        <v>2.5</v>
      </c>
      <c r="D74" s="4" t="s">
        <v>74</v>
      </c>
      <c r="E74" s="4">
        <v>1.5</v>
      </c>
      <c r="G74" s="11" t="str">
        <f>VLOOKUP($R$10,Division5k,2,FALSE)</f>
        <v>501 CREC Charlerloi 4</v>
      </c>
      <c r="H74" s="11" t="str">
        <f>VLOOKUP($S$10,Division5k,2,FALSE)</f>
        <v>551 HCC Jurbise 3</v>
      </c>
      <c r="I74" s="4">
        <v>2</v>
      </c>
      <c r="J74" s="4" t="s">
        <v>74</v>
      </c>
      <c r="K74" s="4">
        <v>2</v>
      </c>
      <c r="M74" s="11" t="str">
        <f>VLOOKUP($R$10,Division5l,2,FALSE)</f>
        <v>132 SK Oude-God 6</v>
      </c>
      <c r="N74" s="11" t="str">
        <f>VLOOKUP($S$10,Division5l,2,FALSE)</f>
        <v>260 Kapelle o/d Bos 2</v>
      </c>
      <c r="O74" s="4">
        <v>0</v>
      </c>
      <c r="P74" s="4" t="s">
        <v>74</v>
      </c>
      <c r="Q74" s="4">
        <v>4</v>
      </c>
    </row>
    <row r="75" spans="1:17" ht="12" customHeight="1" x14ac:dyDescent="0.25">
      <c r="A75" s="11" t="str">
        <f>VLOOKUP($R$11,Division5j,2,FALSE)</f>
        <v>190 Burcht 2</v>
      </c>
      <c r="B75" s="11" t="str">
        <f>VLOOKUP($S$11,Division5j,2,FALSE)</f>
        <v>436 LSV-Chesspirant 8</v>
      </c>
      <c r="C75" s="4">
        <v>2</v>
      </c>
      <c r="D75" s="4" t="s">
        <v>74</v>
      </c>
      <c r="E75" s="4">
        <v>2</v>
      </c>
      <c r="G75" s="11" t="str">
        <f>VLOOKUP($R$11,Division5k,2,FALSE)</f>
        <v>952 Wavre 6</v>
      </c>
      <c r="H75" s="11" t="str">
        <f>VLOOKUP($S$11,Division5k,2,FALSE)</f>
        <v>549 Saint-Ghislain 2</v>
      </c>
      <c r="I75" s="4">
        <v>2</v>
      </c>
      <c r="J75" s="4" t="s">
        <v>74</v>
      </c>
      <c r="K75" s="4">
        <v>2</v>
      </c>
      <c r="M75" s="11" t="str">
        <f>VLOOKUP($R$11,Division5l,2,FALSE)</f>
        <v>194 ChessLooks Lier 3</v>
      </c>
      <c r="N75" s="11" t="str">
        <f>VLOOKUP($S$11,Division5l,2,FALSE)</f>
        <v>166 TSM Mechelen 3</v>
      </c>
      <c r="O75" s="4">
        <v>2</v>
      </c>
      <c r="P75" s="4" t="s">
        <v>74</v>
      </c>
      <c r="Q75" s="4">
        <v>2</v>
      </c>
    </row>
    <row r="76" spans="1:17" ht="12" customHeight="1" x14ac:dyDescent="0.25">
      <c r="A76" s="11" t="str">
        <f>VLOOKUP($R$12,Division5j,2,FALSE)</f>
        <v>261 Opwijk 3</v>
      </c>
      <c r="B76" s="11" t="str">
        <f>VLOOKUP($S$12,Division5j,2,FALSE)</f>
        <v>401 KGSRL 16</v>
      </c>
      <c r="C76" s="4">
        <v>3</v>
      </c>
      <c r="D76" s="4" t="s">
        <v>74</v>
      </c>
      <c r="E76" s="4">
        <v>1</v>
      </c>
      <c r="G76" s="11" t="str">
        <f>VLOOKUP($R$12,Division5k,2,FALSE)</f>
        <v>525 CELB Anderlues 3</v>
      </c>
      <c r="H76" s="11" t="str">
        <f>VLOOKUP($S$12,Division5k,2,FALSE)</f>
        <v>233 DZD Halle 2</v>
      </c>
      <c r="I76" s="4">
        <v>1.5</v>
      </c>
      <c r="J76" s="4" t="s">
        <v>74</v>
      </c>
      <c r="K76" s="4">
        <v>2.5</v>
      </c>
      <c r="M76" s="11" t="str">
        <f>VLOOKUP($R$12,Division5l,2,FALSE)</f>
        <v>130 Moretus Hoboken 3</v>
      </c>
      <c r="N76" s="11" t="str">
        <f>VLOOKUP($S$12,Division5l,2,FALSE)</f>
        <v>192 SK Lier 2</v>
      </c>
      <c r="O76" s="4">
        <v>4</v>
      </c>
      <c r="P76" s="4" t="s">
        <v>74</v>
      </c>
      <c r="Q76" s="4">
        <v>0</v>
      </c>
    </row>
    <row r="77" spans="1:17" ht="12" customHeight="1" x14ac:dyDescent="0.25">
      <c r="A77" s="11" t="str">
        <f>VLOOKUP($R$13,Division5j,2,FALSE)</f>
        <v>425 Dendermonde 2</v>
      </c>
      <c r="B77" s="11" t="str">
        <f>VLOOKUP($S$13,Division5j,2,FALSE)</f>
        <v>132 SK Oude-God 5</v>
      </c>
      <c r="C77" s="4">
        <v>3</v>
      </c>
      <c r="D77" s="4" t="s">
        <v>74</v>
      </c>
      <c r="E77" s="4">
        <v>1</v>
      </c>
      <c r="G77" s="11" t="str">
        <f>VLOOKUP($R$13,Division5k,2,FALSE)</f>
        <v>961 Braine Echecs 3</v>
      </c>
      <c r="H77" s="11" t="str">
        <f>VLOOKUP($S$13,Division5k,2,FALSE)</f>
        <v>000 Bye 5K</v>
      </c>
      <c r="J77" s="4" t="s">
        <v>74</v>
      </c>
      <c r="M77" s="11" t="str">
        <f>VLOOKUP($R$13,Division5l,2,FALSE)</f>
        <v>135 Geel 3</v>
      </c>
      <c r="N77" s="11" t="str">
        <f>VLOOKUP($S$13,Division5l,2,FALSE)</f>
        <v>128 Beveren 4</v>
      </c>
      <c r="O77" s="4">
        <v>2.5</v>
      </c>
      <c r="P77" s="4" t="s">
        <v>74</v>
      </c>
      <c r="Q77" s="4">
        <v>1.5</v>
      </c>
    </row>
    <row r="78" spans="1:17" ht="12" customHeight="1" x14ac:dyDescent="0.25">
      <c r="E78" s="95"/>
      <c r="I78" s="95"/>
      <c r="K78" s="95"/>
      <c r="O78" s="95"/>
      <c r="Q78" s="95"/>
    </row>
    <row r="79" spans="1:17" ht="12" hidden="1" customHeight="1" x14ac:dyDescent="0.25">
      <c r="A79" s="10" t="s">
        <v>27</v>
      </c>
      <c r="B79" s="11"/>
      <c r="G79" s="10" t="s">
        <v>44</v>
      </c>
      <c r="H79" s="11"/>
    </row>
    <row r="80" spans="1:17" ht="12" hidden="1" customHeight="1" x14ac:dyDescent="0.25">
      <c r="A80" s="11">
        <f>VLOOKUP($R$8,Division5m,2,FALSE)</f>
        <v>0</v>
      </c>
      <c r="B80" s="11">
        <f>VLOOKUP($S$8,Division5m,2,FALSE)</f>
        <v>0</v>
      </c>
      <c r="G80" s="11">
        <f>VLOOKUP($R$8,Division5n,2,FALSE)</f>
        <v>0</v>
      </c>
      <c r="H80" s="11">
        <f>VLOOKUP($S$8,Division5n,2,FALSE)</f>
        <v>0</v>
      </c>
    </row>
    <row r="81" spans="1:8" ht="12" hidden="1" customHeight="1" x14ac:dyDescent="0.25">
      <c r="A81" s="11">
        <f>VLOOKUP($R$9,Division5m,2,FALSE)</f>
        <v>0</v>
      </c>
      <c r="B81" s="11">
        <f>VLOOKUP($S$9,Division5m,2,FALSE)</f>
        <v>0</v>
      </c>
      <c r="G81" s="11">
        <f>VLOOKUP($R$9,Division5n,2,FALSE)</f>
        <v>0</v>
      </c>
      <c r="H81" s="11">
        <f>VLOOKUP($S$9,Division5n,2,FALSE)</f>
        <v>0</v>
      </c>
    </row>
    <row r="82" spans="1:8" ht="12" hidden="1" customHeight="1" x14ac:dyDescent="0.25">
      <c r="A82" s="11">
        <f>VLOOKUP($R$10,Division5m,2,FALSE)</f>
        <v>0</v>
      </c>
      <c r="B82" s="11">
        <f>VLOOKUP($S$10,Division5m,2,FALSE)</f>
        <v>0</v>
      </c>
      <c r="G82" s="11">
        <f>VLOOKUP($R$10,Division5n,2,FALSE)</f>
        <v>0</v>
      </c>
      <c r="H82" s="11">
        <f>VLOOKUP($S$10,Division5n,2,FALSE)</f>
        <v>0</v>
      </c>
    </row>
    <row r="83" spans="1:8" ht="12" hidden="1" customHeight="1" x14ac:dyDescent="0.25">
      <c r="A83" s="11">
        <f>VLOOKUP($R$11,Division5m,2,FALSE)</f>
        <v>0</v>
      </c>
      <c r="B83" s="11">
        <f>VLOOKUP($S$11,Division5m,2,FALSE)</f>
        <v>0</v>
      </c>
      <c r="G83" s="11">
        <f>VLOOKUP($R$11,Division5n,2,FALSE)</f>
        <v>0</v>
      </c>
      <c r="H83" s="11">
        <f>VLOOKUP($S$11,Division5n,2,FALSE)</f>
        <v>0</v>
      </c>
    </row>
    <row r="84" spans="1:8" ht="12" hidden="1" customHeight="1" x14ac:dyDescent="0.25">
      <c r="A84" s="11">
        <f>VLOOKUP($R$12,Division5m,2,FALSE)</f>
        <v>0</v>
      </c>
      <c r="B84" s="11">
        <f>VLOOKUP($S$12,Division5m,2,FALSE)</f>
        <v>0</v>
      </c>
      <c r="G84" s="11">
        <f>VLOOKUP($R$12,Division5n,2,FALSE)</f>
        <v>0</v>
      </c>
      <c r="H84" s="11">
        <f>VLOOKUP($S$12,Division5n,2,FALSE)</f>
        <v>0</v>
      </c>
    </row>
    <row r="85" spans="1:8" ht="12" hidden="1" customHeight="1" x14ac:dyDescent="0.25">
      <c r="A85" s="11">
        <f>VLOOKUP($R$13,Division5m,2,FALSE)</f>
        <v>0</v>
      </c>
      <c r="B85" s="11">
        <f>VLOOKUP($S$13,Division5m,2,FALSE)</f>
        <v>0</v>
      </c>
      <c r="G85" s="11">
        <f>VLOOKUP($R$13,Division5n,2,FALSE)</f>
        <v>0</v>
      </c>
      <c r="H85" s="11">
        <f>VLOOKUP($S$13,Division5n,2,FALSE)</f>
        <v>0</v>
      </c>
    </row>
  </sheetData>
  <phoneticPr fontId="0" type="noConversion"/>
  <printOptions horizontalCentered="1"/>
  <pageMargins left="0.39370078740157483" right="0.39370078740157483" top="0.8" bottom="0.6"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34</vt:i4>
      </vt:variant>
    </vt:vector>
  </HeadingPairs>
  <TitlesOfParts>
    <vt:vector size="53" baseType="lpstr">
      <vt:lpstr>Ranking</vt:lpstr>
      <vt:lpstr>R1</vt:lpstr>
      <vt:lpstr>R2</vt:lpstr>
      <vt:lpstr>R3</vt:lpstr>
      <vt:lpstr>R4</vt:lpstr>
      <vt:lpstr>R5</vt:lpstr>
      <vt:lpstr>R6</vt:lpstr>
      <vt:lpstr>R7</vt:lpstr>
      <vt:lpstr>R8</vt:lpstr>
      <vt:lpstr>R9</vt:lpstr>
      <vt:lpstr>R10</vt:lpstr>
      <vt:lpstr>R11</vt:lpstr>
      <vt:lpstr>Divisions</vt:lpstr>
      <vt:lpstr>Data</vt:lpstr>
      <vt:lpstr>Best 2nd 2</vt:lpstr>
      <vt:lpstr>Best 2nd</vt:lpstr>
      <vt:lpstr>Test</vt:lpstr>
      <vt:lpstr>No Promotion</vt:lpstr>
      <vt:lpstr>Advanced</vt:lpstr>
      <vt:lpstr>'R11'!Afdrukbereik</vt:lpstr>
      <vt:lpstr>Ranking!Afdrukbereik</vt:lpstr>
      <vt:lpstr>Data</vt:lpstr>
      <vt:lpstr>Data2</vt:lpstr>
      <vt:lpstr>Division1</vt:lpstr>
      <vt:lpstr>Division2a</vt:lpstr>
      <vt:lpstr>Division2b</vt:lpstr>
      <vt:lpstr>Division3a</vt:lpstr>
      <vt:lpstr>Division3b</vt:lpstr>
      <vt:lpstr>Division3c</vt:lpstr>
      <vt:lpstr>Division3d</vt:lpstr>
      <vt:lpstr>Division4a</vt:lpstr>
      <vt:lpstr>Division4b</vt:lpstr>
      <vt:lpstr>Division4c</vt:lpstr>
      <vt:lpstr>Division4d</vt:lpstr>
      <vt:lpstr>Division4e</vt:lpstr>
      <vt:lpstr>Division4f</vt:lpstr>
      <vt:lpstr>Division4g</vt:lpstr>
      <vt:lpstr>Division4h</vt:lpstr>
      <vt:lpstr>Division5a</vt:lpstr>
      <vt:lpstr>Division5b</vt:lpstr>
      <vt:lpstr>Division5c</vt:lpstr>
      <vt:lpstr>Division5d</vt:lpstr>
      <vt:lpstr>Division5e</vt:lpstr>
      <vt:lpstr>Division5f</vt:lpstr>
      <vt:lpstr>Division5g</vt:lpstr>
      <vt:lpstr>Division5h</vt:lpstr>
      <vt:lpstr>Division5i</vt:lpstr>
      <vt:lpstr>Division5j</vt:lpstr>
      <vt:lpstr>Division5k</vt:lpstr>
      <vt:lpstr>Division5l</vt:lpstr>
      <vt:lpstr>Division5m</vt:lpstr>
      <vt:lpstr>Division5n</vt:lpstr>
      <vt:lpstr>Division5o</vt:lpstr>
    </vt:vector>
  </TitlesOfParts>
  <Company>GM-Soft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dc:creator>
  <cp:lastModifiedBy>Luc Cornet</cp:lastModifiedBy>
  <cp:lastPrinted>2015-05-27T08:12:22Z</cp:lastPrinted>
  <dcterms:created xsi:type="dcterms:W3CDTF">2000-10-07T21:34:20Z</dcterms:created>
  <dcterms:modified xsi:type="dcterms:W3CDTF">2022-05-10T06:57:13Z</dcterms:modified>
</cp:coreProperties>
</file>