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xcel\luc\schaken_2014_2015\fide_ecu\Formulieren\"/>
    </mc:Choice>
  </mc:AlternateContent>
  <bookViews>
    <workbookView xWindow="9705" yWindow="165" windowWidth="9510" windowHeight="11820"/>
  </bookViews>
  <sheets>
    <sheet name="Certificaat" sheetId="1" r:id="rId1"/>
    <sheet name="Invulformulier1" sheetId="2" r:id="rId2"/>
    <sheet name="Invulformulier2" sheetId="3" r:id="rId3"/>
    <sheet name="Controle_norm" sheetId="4" r:id="rId4"/>
    <sheet name="p_dp" sheetId="8" r:id="rId5"/>
    <sheet name="tables_1.49a" sheetId="9" r:id="rId6"/>
  </sheets>
  <definedNames>
    <definedName name="_xlnm.Print_Titles" localSheetId="3">Controle_norm!$1:$1</definedName>
  </definedNames>
  <calcPr calcId="162913"/>
</workbook>
</file>

<file path=xl/calcChain.xml><?xml version="1.0" encoding="utf-8"?>
<calcChain xmlns="http://schemas.openxmlformats.org/spreadsheetml/2006/main">
  <c r="C50" i="4" l="1"/>
  <c r="C44" i="4"/>
  <c r="C43" i="4"/>
  <c r="C14" i="4"/>
  <c r="F9" i="1"/>
  <c r="E7" i="1"/>
  <c r="B25" i="2"/>
  <c r="I47" i="1" l="1"/>
  <c r="I46" i="1"/>
  <c r="D46" i="1"/>
  <c r="C44" i="1"/>
  <c r="C43" i="1"/>
  <c r="C26" i="1"/>
  <c r="C25" i="1"/>
  <c r="C24" i="1"/>
  <c r="I22" i="1"/>
  <c r="G21" i="1"/>
  <c r="G20" i="1"/>
  <c r="G12" i="1"/>
  <c r="A12" i="1"/>
  <c r="A10" i="1"/>
  <c r="I8" i="1"/>
  <c r="G8" i="1"/>
  <c r="A8" i="1"/>
  <c r="H6" i="1"/>
  <c r="D6" i="1"/>
  <c r="A6" i="1"/>
  <c r="E4" i="1"/>
  <c r="A4" i="1"/>
  <c r="O13" i="3"/>
  <c r="K3" i="3"/>
  <c r="K4" i="3"/>
  <c r="K5" i="3"/>
  <c r="K6" i="3"/>
  <c r="K7" i="3"/>
  <c r="K8" i="3"/>
  <c r="K9" i="3"/>
  <c r="K10" i="3"/>
  <c r="K11" i="3"/>
  <c r="K12" i="3"/>
  <c r="K2" i="3"/>
  <c r="H10" i="3"/>
  <c r="H9" i="3"/>
  <c r="C12" i="4"/>
  <c r="N11" i="3"/>
  <c r="N12" i="3"/>
  <c r="M11" i="3"/>
  <c r="M12" i="3"/>
  <c r="B21" i="2"/>
  <c r="H16" i="1" s="1"/>
  <c r="B27" i="2"/>
  <c r="H18" i="1" s="1"/>
  <c r="B26" i="2"/>
  <c r="G18" i="1" s="1"/>
  <c r="F18" i="1"/>
  <c r="B24" i="2"/>
  <c r="E18" i="1" s="1"/>
  <c r="B23" i="2"/>
  <c r="D18" i="1" s="1"/>
  <c r="B22" i="2"/>
  <c r="C18" i="1" s="1"/>
  <c r="B20" i="2"/>
  <c r="A16" i="1" s="1"/>
  <c r="B19" i="2"/>
  <c r="G14" i="1" s="1"/>
  <c r="B18" i="2"/>
  <c r="D16" i="1" s="1"/>
  <c r="H11" i="3"/>
  <c r="H39" i="1" s="1"/>
  <c r="H12" i="3"/>
  <c r="H40" i="1" s="1"/>
  <c r="H2" i="3"/>
  <c r="H30" i="1" s="1"/>
  <c r="E39" i="1"/>
  <c r="F39" i="1"/>
  <c r="G39" i="1"/>
  <c r="I39" i="1"/>
  <c r="J39" i="1"/>
  <c r="E40" i="1"/>
  <c r="F40" i="1"/>
  <c r="G40" i="1"/>
  <c r="I40" i="1"/>
  <c r="J40" i="1"/>
  <c r="B39" i="1"/>
  <c r="B40" i="1"/>
  <c r="J13" i="3"/>
  <c r="J41" i="1" s="1"/>
  <c r="G13" i="3"/>
  <c r="D13" i="3"/>
  <c r="C41" i="1" s="1"/>
  <c r="B42" i="2"/>
  <c r="L11" i="3" s="1"/>
  <c r="H1" i="1"/>
  <c r="I4" i="1"/>
  <c r="B30" i="1"/>
  <c r="E30" i="1"/>
  <c r="F30" i="1"/>
  <c r="G30" i="1"/>
  <c r="I30" i="1"/>
  <c r="J30" i="1"/>
  <c r="B31" i="1"/>
  <c r="E31" i="1"/>
  <c r="F31" i="1"/>
  <c r="G31" i="1"/>
  <c r="I31" i="1"/>
  <c r="J31" i="1"/>
  <c r="B32" i="1"/>
  <c r="E32" i="1"/>
  <c r="F32" i="1"/>
  <c r="G32" i="1"/>
  <c r="I32" i="1"/>
  <c r="J32" i="1"/>
  <c r="B33" i="1"/>
  <c r="E33" i="1"/>
  <c r="F33" i="1"/>
  <c r="G33" i="1"/>
  <c r="I33" i="1"/>
  <c r="J33" i="1"/>
  <c r="B34" i="1"/>
  <c r="E34" i="1"/>
  <c r="F34" i="1"/>
  <c r="G34" i="1"/>
  <c r="I34" i="1"/>
  <c r="J34" i="1"/>
  <c r="B35" i="1"/>
  <c r="E35" i="1"/>
  <c r="F35" i="1"/>
  <c r="G35" i="1"/>
  <c r="I35" i="1"/>
  <c r="J35" i="1"/>
  <c r="B36" i="1"/>
  <c r="E36" i="1"/>
  <c r="F36" i="1"/>
  <c r="G36" i="1"/>
  <c r="I36" i="1"/>
  <c r="J36" i="1"/>
  <c r="B37" i="1"/>
  <c r="E37" i="1"/>
  <c r="F37" i="1"/>
  <c r="G37" i="1"/>
  <c r="I37" i="1"/>
  <c r="J37" i="1"/>
  <c r="B38" i="1"/>
  <c r="E38" i="1"/>
  <c r="F38" i="1"/>
  <c r="G38" i="1"/>
  <c r="I38" i="1"/>
  <c r="J38" i="1"/>
  <c r="A49" i="1"/>
  <c r="L2" i="3"/>
  <c r="M2" i="3"/>
  <c r="N2" i="3"/>
  <c r="H3" i="3"/>
  <c r="H31" i="1"/>
  <c r="L3" i="3"/>
  <c r="M3" i="3"/>
  <c r="N3" i="3"/>
  <c r="H4" i="3"/>
  <c r="H32" i="1" s="1"/>
  <c r="L4" i="3"/>
  <c r="M4" i="3"/>
  <c r="N4" i="3"/>
  <c r="H5" i="3"/>
  <c r="H33" i="1" s="1"/>
  <c r="L5" i="3"/>
  <c r="M5" i="3"/>
  <c r="N5" i="3"/>
  <c r="H6" i="3"/>
  <c r="H34" i="1" s="1"/>
  <c r="L6" i="3"/>
  <c r="M6" i="3"/>
  <c r="N6" i="3"/>
  <c r="H7" i="3"/>
  <c r="H35" i="1" s="1"/>
  <c r="L7" i="3"/>
  <c r="M7" i="3"/>
  <c r="N7" i="3"/>
  <c r="H8" i="3"/>
  <c r="H36" i="1" s="1"/>
  <c r="L8" i="3"/>
  <c r="M8" i="3"/>
  <c r="N8" i="3"/>
  <c r="H37" i="1"/>
  <c r="L9" i="3"/>
  <c r="M9" i="3"/>
  <c r="N9" i="3"/>
  <c r="H38" i="1"/>
  <c r="L10" i="3"/>
  <c r="M10" i="3"/>
  <c r="N10" i="3"/>
  <c r="L12" i="3"/>
  <c r="B31" i="2"/>
  <c r="I44" i="1" s="1"/>
  <c r="C53" i="4"/>
  <c r="B32" i="2" l="1"/>
  <c r="C45" i="1" s="1"/>
  <c r="C51" i="4"/>
  <c r="C52" i="4" s="1"/>
  <c r="B15" i="2"/>
  <c r="H10" i="1" s="1"/>
  <c r="O14" i="3"/>
  <c r="B7" i="2" s="1"/>
  <c r="H13" i="3"/>
  <c r="H14" i="3" s="1"/>
  <c r="B29" i="2" s="1"/>
  <c r="I43" i="1" s="1"/>
  <c r="B17" i="2"/>
  <c r="A14" i="1" s="1"/>
</calcChain>
</file>

<file path=xl/sharedStrings.xml><?xml version="1.0" encoding="utf-8"?>
<sst xmlns="http://schemas.openxmlformats.org/spreadsheetml/2006/main" count="425" uniqueCount="340">
  <si>
    <t>date of birth</t>
  </si>
  <si>
    <t>event</t>
  </si>
  <si>
    <t>chief or supervising arbiter</t>
  </si>
  <si>
    <t>rate of play</t>
  </si>
  <si>
    <t>numbers of</t>
  </si>
  <si>
    <t>last name</t>
  </si>
  <si>
    <t>first name</t>
  </si>
  <si>
    <t>FIDE code</t>
  </si>
  <si>
    <t>place of birth</t>
  </si>
  <si>
    <t>federation</t>
  </si>
  <si>
    <t>start</t>
  </si>
  <si>
    <t>close</t>
  </si>
  <si>
    <t>number of games</t>
  </si>
  <si>
    <t>number of federations</t>
  </si>
  <si>
    <t>number rated opponents</t>
  </si>
  <si>
    <t>total number titled opponents</t>
  </si>
  <si>
    <t>GM</t>
  </si>
  <si>
    <t>IM</t>
  </si>
  <si>
    <t>WGM</t>
  </si>
  <si>
    <t>WIM</t>
  </si>
  <si>
    <t>FM</t>
  </si>
  <si>
    <t>WFM</t>
  </si>
  <si>
    <t>Event name</t>
  </si>
  <si>
    <t>Start</t>
  </si>
  <si>
    <t>End</t>
  </si>
  <si>
    <t>Chief or supervising arbiter</t>
  </si>
  <si>
    <t>Number of games</t>
  </si>
  <si>
    <t>Number of federations</t>
  </si>
  <si>
    <t>Number players not from title applicant's federation</t>
  </si>
  <si>
    <t>Number rated opponents</t>
  </si>
  <si>
    <t>Number players from host federation</t>
  </si>
  <si>
    <t>Total number titled opponents</t>
  </si>
  <si>
    <t>Number of GM</t>
  </si>
  <si>
    <t>Number of IM</t>
  </si>
  <si>
    <t>Number of WGM</t>
  </si>
  <si>
    <t>Number of WIM</t>
  </si>
  <si>
    <t>Number of FM</t>
  </si>
  <si>
    <t>Number of WFM</t>
  </si>
  <si>
    <t>Norm sought</t>
  </si>
  <si>
    <t>Rating Average (1.46c)</t>
  </si>
  <si>
    <t>Score required</t>
  </si>
  <si>
    <t>Score achieved</t>
  </si>
  <si>
    <t>Rate of play</t>
  </si>
  <si>
    <t>Exceeding norm by xx points</t>
  </si>
  <si>
    <t>Federation confirming the result</t>
  </si>
  <si>
    <t>Name of federation official</t>
  </si>
  <si>
    <t>Number of federations (1.43e)</t>
  </si>
  <si>
    <t>Special remarks</t>
  </si>
  <si>
    <t>Where applying 1.43e</t>
  </si>
  <si>
    <t>Number of players not from host federation holding GM, IM,  WGM, WIM titles (1.43e)</t>
  </si>
  <si>
    <t>special remarks</t>
  </si>
  <si>
    <t>Rd.</t>
  </si>
  <si>
    <t>Name of Opponent</t>
  </si>
  <si>
    <t>Fed</t>
  </si>
  <si>
    <t>Actual</t>
  </si>
  <si>
    <t>Rating</t>
  </si>
  <si>
    <t>by 1.46c</t>
  </si>
  <si>
    <t>Title</t>
  </si>
  <si>
    <t>Result</t>
  </si>
  <si>
    <t>1, ½, 0</t>
  </si>
  <si>
    <t>Total</t>
  </si>
  <si>
    <r>
      <t xml:space="preserve">number of rated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host federation</t>
    </r>
  </si>
  <si>
    <r>
      <t xml:space="preserve">number of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host federation holding GM, IM, WGM, WIM titles</t>
    </r>
  </si>
  <si>
    <t>IT1</t>
  </si>
  <si>
    <t>CERTIFICATE OF TITLE RESULT</t>
  </si>
  <si>
    <t>(points)</t>
  </si>
  <si>
    <t>Signature of federation official</t>
  </si>
  <si>
    <t>The organizer must provide this certificate to: each player who has achieved a title</t>
  </si>
  <si>
    <t>result, the organizing federation, the player's federation and the FIDE office.</t>
  </si>
  <si>
    <t>Round</t>
  </si>
  <si>
    <t>Date</t>
  </si>
  <si>
    <t>Colour</t>
  </si>
  <si>
    <t>Name</t>
  </si>
  <si>
    <t>FIDE-ID</t>
  </si>
  <si>
    <t>Rating by 1.46c</t>
  </si>
  <si>
    <t>Average</t>
  </si>
  <si>
    <r>
      <t xml:space="preserve">number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title applicant's federation</t>
    </r>
  </si>
  <si>
    <t>number players from host federation</t>
  </si>
  <si>
    <t>number players from title applicant's federation</t>
  </si>
  <si>
    <t>Number players from title applicant's federation</t>
  </si>
  <si>
    <t>Adjusted rating floor for norm</t>
  </si>
  <si>
    <t>Adjusted rating floor for unrated opponents</t>
  </si>
  <si>
    <t>GM-norm</t>
  </si>
  <si>
    <t>IM-norm</t>
  </si>
  <si>
    <t>WGM-norm</t>
  </si>
  <si>
    <t>WIM-norm</t>
  </si>
  <si>
    <t>Global Check</t>
  </si>
  <si>
    <t>OK/NOK</t>
  </si>
  <si>
    <t>B01.1.11</t>
  </si>
  <si>
    <t>FIDE Laws of Chess</t>
  </si>
  <si>
    <t>OK</t>
  </si>
  <si>
    <t>FIDE Tournament Rules</t>
  </si>
  <si>
    <t>B01.1.12</t>
  </si>
  <si>
    <t>no more than 12 hours play in one day</t>
  </si>
  <si>
    <t>B01.1.13</t>
  </si>
  <si>
    <t>no more than 2 rounds on one day</t>
  </si>
  <si>
    <t>B01.1.14</t>
  </si>
  <si>
    <t>3 hours (2h 40 moves + 1h QPF)</t>
  </si>
  <si>
    <t>B01.1.15</t>
  </si>
  <si>
    <t>B01.1.16</t>
  </si>
  <si>
    <t>B01.1.41a</t>
  </si>
  <si>
    <t>number of games at least 9</t>
  </si>
  <si>
    <t>B01.1.42a</t>
  </si>
  <si>
    <t>opponents who do not belong to FIDE-federations or who belong to federations which are temporarily excluded</t>
  </si>
  <si>
    <t>no</t>
  </si>
  <si>
    <t>B01.1.42b</t>
  </si>
  <si>
    <t>computers = opponents</t>
  </si>
  <si>
    <t>B01.1.42c</t>
  </si>
  <si>
    <t>no forfeits</t>
  </si>
  <si>
    <t>B01.1.42d</t>
  </si>
  <si>
    <t>unrated players who score zero against rated opponents</t>
  </si>
  <si>
    <t>B01.1.42g</t>
  </si>
  <si>
    <t>to favour players (for exemple by altering pairings)</t>
  </si>
  <si>
    <t>B01.1.43</t>
  </si>
  <si>
    <t>opponents at least 2 federations other than that of the applicant</t>
  </si>
  <si>
    <t>B01.1.43a</t>
  </si>
  <si>
    <t>exception: national individual championships</t>
  </si>
  <si>
    <t>B01.1.43b</t>
  </si>
  <si>
    <t>exception: national team championships</t>
  </si>
  <si>
    <t>B01.1.43e</t>
  </si>
  <si>
    <t>exception: Swiss tournaments</t>
  </si>
  <si>
    <t>20 FIDE rated players not from the host federation</t>
  </si>
  <si>
    <t>from at least 3 federations</t>
  </si>
  <si>
    <t>at least 10 players of whom hold GM, IM,WGM or WIM titles</t>
  </si>
  <si>
    <t>B01.1.44a</t>
  </si>
  <si>
    <t>B01.1.45a</t>
  </si>
  <si>
    <t>at least 50% title-holders (excluding CM and WCM)</t>
  </si>
  <si>
    <t>B01.1.45b</t>
  </si>
  <si>
    <t>B01.1.45c</t>
  </si>
  <si>
    <t>B01.1.45d</t>
  </si>
  <si>
    <t>B01.1.45e</t>
  </si>
  <si>
    <t>B01.1.46a</t>
  </si>
  <si>
    <t>B01.1.46b</t>
  </si>
  <si>
    <t>B01.1.46c</t>
  </si>
  <si>
    <t>Adjusted rating floor</t>
  </si>
  <si>
    <t>B01.1.46d</t>
  </si>
  <si>
    <t>B01.1.47a</t>
  </si>
  <si>
    <t>B01.1.47b</t>
  </si>
  <si>
    <t>B01.1.48</t>
  </si>
  <si>
    <t>Minimum score:  35% for all titles</t>
  </si>
  <si>
    <t>Article no.</t>
  </si>
  <si>
    <t>Short description</t>
  </si>
  <si>
    <t>Rounding op RAO (0,5 is rounded upward)</t>
  </si>
  <si>
    <t>Rating Average of Opponents (Rt)</t>
  </si>
  <si>
    <t>Performance rating (Rp = Rt + Dp):</t>
  </si>
  <si>
    <t>Dp</t>
  </si>
  <si>
    <t>p</t>
  </si>
  <si>
    <t>Rp</t>
  </si>
  <si>
    <t>Conversion from p (percentage score) to dp (rating differences)</t>
  </si>
  <si>
    <t>dp</t>
  </si>
  <si>
    <t>Number of rated players not from host federation (1.43e)</t>
  </si>
  <si>
    <t>a maximum of 2/3 from one federation</t>
  </si>
  <si>
    <t>maximum 3/5 may come from applicant's federation</t>
  </si>
  <si>
    <t>for an GM norm, at least 1/3 GMs</t>
  </si>
  <si>
    <t>GM: 2200</t>
  </si>
  <si>
    <t>IM: 2050</t>
  </si>
  <si>
    <t>WGM: 2000</t>
  </si>
  <si>
    <t>WIM: 1850</t>
  </si>
  <si>
    <t>maximum 20% of (number of opponents +1) unrated</t>
  </si>
  <si>
    <t>ratings of no more than 1 opponent can be raised to adjusted rating floor. If more than only the lowest.</t>
  </si>
  <si>
    <t>for GM-norm 2600</t>
  </si>
  <si>
    <t>for IM norm: 2450</t>
  </si>
  <si>
    <t>for WGM norm: 2400</t>
  </si>
  <si>
    <t>for WIM norm: 2250</t>
  </si>
  <si>
    <t>6 hours / day</t>
  </si>
  <si>
    <t>1 round / day</t>
  </si>
  <si>
    <t>NOK</t>
  </si>
  <si>
    <t>yes</t>
  </si>
  <si>
    <t>&gt;= 2450</t>
  </si>
  <si>
    <t>Conclusion</t>
  </si>
  <si>
    <t>9 rounds, 5 TH, minimum 7 rated</t>
  </si>
  <si>
    <t>2380-2433</t>
  </si>
  <si>
    <t>2230-2283</t>
  </si>
  <si>
    <t>2180-2233</t>
  </si>
  <si>
    <t>2030-2083</t>
  </si>
  <si>
    <t>6½</t>
  </si>
  <si>
    <t>2434-2474</t>
  </si>
  <si>
    <t>2284-2324</t>
  </si>
  <si>
    <t>2234-2274</t>
  </si>
  <si>
    <t>2084-2124</t>
  </si>
  <si>
    <t>2475-2519</t>
  </si>
  <si>
    <t>2325-2369</t>
  </si>
  <si>
    <t>2275-2319</t>
  </si>
  <si>
    <t>2125-2169</t>
  </si>
  <si>
    <t>5½</t>
  </si>
  <si>
    <t>2520-2556</t>
  </si>
  <si>
    <t>2370-2406</t>
  </si>
  <si>
    <t>2320-2356</t>
  </si>
  <si>
    <t>2170-2206</t>
  </si>
  <si>
    <t>2557-2599</t>
  </si>
  <si>
    <t>2407-2449</t>
  </si>
  <si>
    <t>2357-2399</t>
  </si>
  <si>
    <t>2207-2249</t>
  </si>
  <si>
    <t>4½</t>
  </si>
  <si>
    <t>2600-2642</t>
  </si>
  <si>
    <t>2450-2492</t>
  </si>
  <si>
    <t>2400-2442</t>
  </si>
  <si>
    <t>2250-2292</t>
  </si>
  <si>
    <t>2643-2679</t>
  </si>
  <si>
    <t>2493-2529</t>
  </si>
  <si>
    <t>2443-2479</t>
  </si>
  <si>
    <t>2293-2329</t>
  </si>
  <si>
    <t>3½</t>
  </si>
  <si>
    <t>≥2680</t>
  </si>
  <si>
    <t>≥2530</t>
  </si>
  <si>
    <t>≥2480</t>
  </si>
  <si>
    <t>≥2330</t>
  </si>
  <si>
    <t>10 rounds, 5 TH, minimum 8 rated</t>
  </si>
  <si>
    <t>2380-2406</t>
  </si>
  <si>
    <t>2230-2256</t>
  </si>
  <si>
    <t>2180-2206</t>
  </si>
  <si>
    <t>2030-2056</t>
  </si>
  <si>
    <t>7½</t>
  </si>
  <si>
    <t>2407-2450</t>
  </si>
  <si>
    <t>2257-2300</t>
  </si>
  <si>
    <t>2207-2250</t>
  </si>
  <si>
    <t>2057-2100</t>
  </si>
  <si>
    <t>2451-2489</t>
  </si>
  <si>
    <t>2301-2339</t>
  </si>
  <si>
    <t>2251-2289</t>
  </si>
  <si>
    <t>2101-2139</t>
  </si>
  <si>
    <t>2490-2527</t>
  </si>
  <si>
    <t>2340-2377</t>
  </si>
  <si>
    <t>2290-2327</t>
  </si>
  <si>
    <t>2140-2177</t>
  </si>
  <si>
    <t>2528-2563</t>
  </si>
  <si>
    <t>2378-2413</t>
  </si>
  <si>
    <t>2328-2363</t>
  </si>
  <si>
    <t>2178-2213</t>
  </si>
  <si>
    <t>2564-2599</t>
  </si>
  <si>
    <t>2414-2449</t>
  </si>
  <si>
    <t>2364-2399</t>
  </si>
  <si>
    <t>2214-2249</t>
  </si>
  <si>
    <t>2600-2635</t>
  </si>
  <si>
    <t>2450-2485</t>
  </si>
  <si>
    <t>2400-2435</t>
  </si>
  <si>
    <t>2250-2285</t>
  </si>
  <si>
    <t>2636-2671</t>
  </si>
  <si>
    <t>2486-2521</t>
  </si>
  <si>
    <t>2436-2471</t>
  </si>
  <si>
    <t>2286-2321</t>
  </si>
  <si>
    <t>2672-2709</t>
  </si>
  <si>
    <t>2522-2559</t>
  </si>
  <si>
    <t>2472-2509</t>
  </si>
  <si>
    <t>2322-2359</t>
  </si>
  <si>
    <t>≥2710</t>
  </si>
  <si>
    <t>≥2560</t>
  </si>
  <si>
    <t>≥2510</t>
  </si>
  <si>
    <t>≥2360</t>
  </si>
  <si>
    <t>11 rounds, 6 TH, minimum 9 rated</t>
  </si>
  <si>
    <t>2380-2388</t>
  </si>
  <si>
    <t>2230-2238</t>
  </si>
  <si>
    <t>2180-2188</t>
  </si>
  <si>
    <t>2030-2038</t>
  </si>
  <si>
    <t>8½</t>
  </si>
  <si>
    <t>2389-2424</t>
  </si>
  <si>
    <t>2239-2274</t>
  </si>
  <si>
    <t>2189-2224</t>
  </si>
  <si>
    <t>2039-2074</t>
  </si>
  <si>
    <t>2425-2466</t>
  </si>
  <si>
    <t>2275-2316</t>
  </si>
  <si>
    <t>2225-2266</t>
  </si>
  <si>
    <t>2075-2116</t>
  </si>
  <si>
    <t>2467-2497</t>
  </si>
  <si>
    <t>2317-2347</t>
  </si>
  <si>
    <t>2267-2297</t>
  </si>
  <si>
    <t>2117-2147</t>
  </si>
  <si>
    <t>2498-2534</t>
  </si>
  <si>
    <t>2348-2384</t>
  </si>
  <si>
    <t>2298-2334</t>
  </si>
  <si>
    <t>2148-2184</t>
  </si>
  <si>
    <t>2535-2563</t>
  </si>
  <si>
    <t>2385-2413</t>
  </si>
  <si>
    <t>2335-2363</t>
  </si>
  <si>
    <t>2185-2213</t>
  </si>
  <si>
    <t>2636-2664</t>
  </si>
  <si>
    <t>2486-2514</t>
  </si>
  <si>
    <t>2436-2464</t>
  </si>
  <si>
    <t>2286-2314</t>
  </si>
  <si>
    <t>2665-2701</t>
  </si>
  <si>
    <t>2515-2551</t>
  </si>
  <si>
    <t>2465-2501</t>
  </si>
  <si>
    <t>2315-2351</t>
  </si>
  <si>
    <t>≥2702</t>
  </si>
  <si>
    <t>≥2552</t>
  </si>
  <si>
    <t>≥2502</t>
  </si>
  <si>
    <t>≥2352</t>
  </si>
  <si>
    <t>0 --&gt; 0% &lt;= 20%</t>
  </si>
  <si>
    <t>0 &lt;= 1</t>
  </si>
  <si>
    <t>FIDE ID</t>
  </si>
  <si>
    <t>2355 &gt;= 2325</t>
  </si>
  <si>
    <t>Rating Opp.</t>
  </si>
  <si>
    <t>Rating Player</t>
  </si>
  <si>
    <t>FRL</t>
  </si>
  <si>
    <t>total: 7 federations (6 other than applicant's)</t>
  </si>
  <si>
    <t>2 BEL opponents --&gt; 20% &lt;= 3/5</t>
  </si>
  <si>
    <t>2 BEL --&gt; 20% &lt;= 2/3</t>
  </si>
  <si>
    <t>9 --&gt; 90% &gt;= 50%</t>
  </si>
  <si>
    <t>without increment per move minimum rate of play 2 hours and 30 minutes</t>
  </si>
  <si>
    <t>at least one GM norm shall be achieved in a tournament with only one round per day for a minimum of 3 days</t>
  </si>
  <si>
    <t>B01.1.13a</t>
  </si>
  <si>
    <t>with increment of a minimum of 30 seconds for each move, the minimum time is 90 minutes for the entire game, apart from the increment</t>
  </si>
  <si>
    <t>B01.1.13b</t>
  </si>
  <si>
    <t>in any title tournament the time controls and clock settings for all players must be the same</t>
  </si>
  <si>
    <t>always 2h 40 moves + 1h QPF</t>
  </si>
  <si>
    <t>leagues and national time matches may last longer then 90 days, but not more than one day</t>
  </si>
  <si>
    <t>in tournaments which last longer than 90 days, the opponents’ ratings and titles used shall be those applying when the games were played</t>
  </si>
  <si>
    <t>international or fide arbiter</t>
  </si>
  <si>
    <t>an IA or FA must always be in the playing venue</t>
  </si>
  <si>
    <t>sometimes national arbiters</t>
  </si>
  <si>
    <t>national team competition in less then 7 months</t>
  </si>
  <si>
    <t>for an IM norm, at least 1/3 IMs or GMs</t>
  </si>
  <si>
    <t>for a WGM norm, at least 1/3 WGMs, IMs or GMs</t>
  </si>
  <si>
    <t>for a WIM norm, at least 1/3 WIMs, WGMs, IMs or GMs</t>
  </si>
  <si>
    <t>the FRL at the start of tournament, exception 1.15</t>
  </si>
  <si>
    <t>several FRLs</t>
  </si>
  <si>
    <t>exception 1.15 --&gt; several FRLs</t>
  </si>
  <si>
    <t>unrated opponents shall be considered at the rating floor level: 1000 (in 2014).</t>
  </si>
  <si>
    <t>Minimum average rating 10 rounds; 5 points</t>
  </si>
  <si>
    <t>B01.1.72</t>
  </si>
  <si>
    <t>GM: 2600</t>
  </si>
  <si>
    <t>IM: 2450</t>
  </si>
  <si>
    <t>WGM: 2400</t>
  </si>
  <si>
    <t>WIM: 2250</t>
  </si>
  <si>
    <t>B01.1.61</t>
  </si>
  <si>
    <t>4 GMs + 4 IMs &gt;= 1/3</t>
  </si>
  <si>
    <t>Special remarks 2</t>
  </si>
  <si>
    <t>Special remarks 3</t>
  </si>
  <si>
    <t>Date of federation official</t>
  </si>
  <si>
    <t>(Exceeding norm by)</t>
  </si>
  <si>
    <t>Arbiter's signature</t>
  </si>
  <si>
    <t>FIDE ID Chief or supervising arbiter</t>
  </si>
  <si>
    <t>FIDE code Event</t>
  </si>
  <si>
    <t>FIDE ID Player</t>
  </si>
  <si>
    <t>Last name Player</t>
  </si>
  <si>
    <t>First name Player</t>
  </si>
  <si>
    <t>Federation Player</t>
  </si>
  <si>
    <t>Date of birth Player</t>
  </si>
  <si>
    <t>Place of birth Player</t>
  </si>
  <si>
    <t>FIDE ELO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</si>
</sst>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quotePrefix="1" applyAlignment="1">
      <alignment horizontal="left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6" borderId="0" xfId="0" applyFill="1"/>
    <xf numFmtId="0" fontId="1" fillId="7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8" borderId="0" xfId="0" applyFill="1" applyAlignment="1">
      <alignment horizontal="left"/>
    </xf>
    <xf numFmtId="2" fontId="0" fillId="8" borderId="0" xfId="0" applyNumberFormat="1" applyFill="1" applyAlignment="1">
      <alignment horizontal="left"/>
    </xf>
    <xf numFmtId="1" fontId="0" fillId="6" borderId="0" xfId="0" applyNumberFormat="1" applyFill="1" applyAlignment="1">
      <alignment horizontal="left"/>
    </xf>
    <xf numFmtId="0" fontId="5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14" fontId="0" fillId="3" borderId="0" xfId="0" applyNumberFormat="1" applyFill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6" xfId="0" applyFont="1" applyBorder="1"/>
    <xf numFmtId="0" fontId="3" fillId="0" borderId="17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/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Border="1" applyAlignment="1"/>
    <xf numFmtId="14" fontId="3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0" fillId="7" borderId="0" xfId="0" applyFill="1"/>
    <xf numFmtId="1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51"/>
  <sheetViews>
    <sheetView tabSelected="1" workbookViewId="0"/>
  </sheetViews>
  <sheetFormatPr defaultRowHeight="12.75" x14ac:dyDescent="0.2"/>
  <cols>
    <col min="1" max="1" width="4.140625" customWidth="1"/>
    <col min="2" max="2" width="17.85546875" customWidth="1"/>
    <col min="3" max="3" width="8.42578125" customWidth="1"/>
    <col min="4" max="4" width="10" customWidth="1"/>
    <col min="5" max="5" width="10.42578125" customWidth="1"/>
    <col min="6" max="6" width="10.140625" customWidth="1"/>
    <col min="7" max="7" width="8.5703125" customWidth="1"/>
    <col min="8" max="9" width="7.7109375" customWidth="1"/>
    <col min="10" max="10" width="9.85546875" customWidth="1"/>
  </cols>
  <sheetData>
    <row r="1" spans="1:10" ht="26.25" x14ac:dyDescent="0.4">
      <c r="A1" s="15" t="s">
        <v>64</v>
      </c>
      <c r="H1" s="15" t="str">
        <f>IF(ISBLANK(Invulformulier1!$B$28),"",Invulformulier1!$B$28)</f>
        <v>IM</v>
      </c>
      <c r="J1" s="66" t="s">
        <v>63</v>
      </c>
    </row>
    <row r="3" spans="1:10" x14ac:dyDescent="0.2">
      <c r="A3" s="1" t="s">
        <v>5</v>
      </c>
      <c r="B3" s="2"/>
      <c r="C3" s="2"/>
      <c r="D3" s="3"/>
      <c r="E3" s="1" t="s">
        <v>6</v>
      </c>
      <c r="F3" s="2"/>
      <c r="G3" s="2"/>
      <c r="H3" s="3"/>
      <c r="I3" s="1" t="s">
        <v>7</v>
      </c>
      <c r="J3" s="3"/>
    </row>
    <row r="4" spans="1:10" ht="20.25" customHeight="1" x14ac:dyDescent="0.25">
      <c r="A4" s="98" t="str">
        <f>IF(ISBLANK(Invulformulier1!$B$1),"",Invulformulier1!$B$1)</f>
        <v/>
      </c>
      <c r="B4" s="99"/>
      <c r="C4" s="99"/>
      <c r="D4" s="100"/>
      <c r="E4" s="98" t="str">
        <f>IF(ISBLANK(Invulformulier1!$B$2),"",Invulformulier1!$B$2)</f>
        <v/>
      </c>
      <c r="F4" s="99"/>
      <c r="G4" s="99"/>
      <c r="H4" s="100"/>
      <c r="I4" s="98" t="str">
        <f>(IF(ISBLANK(Invulformulier1!$B$3),"",Invulformulier1!$B$3))</f>
        <v/>
      </c>
      <c r="J4" s="100"/>
    </row>
    <row r="5" spans="1:10" x14ac:dyDescent="0.2">
      <c r="A5" s="1" t="s">
        <v>0</v>
      </c>
      <c r="B5" s="2"/>
      <c r="C5" s="3"/>
      <c r="D5" s="1" t="s">
        <v>8</v>
      </c>
      <c r="E5" s="2"/>
      <c r="F5" s="2"/>
      <c r="G5" s="3"/>
      <c r="H5" s="1" t="s">
        <v>9</v>
      </c>
      <c r="I5" s="2"/>
      <c r="J5" s="3"/>
    </row>
    <row r="6" spans="1:10" ht="20.25" customHeight="1" x14ac:dyDescent="0.25">
      <c r="A6" s="95" t="str">
        <f>IF(ISBLANK(Invulformulier1!$B$5),"",Invulformulier1!$B$5)</f>
        <v/>
      </c>
      <c r="B6" s="96"/>
      <c r="C6" s="102"/>
      <c r="D6" s="98" t="str">
        <f>IF(ISBLANK(Invulformulier1!$B$6),"",Invulformulier1!$B$6)</f>
        <v/>
      </c>
      <c r="E6" s="99"/>
      <c r="F6" s="99"/>
      <c r="G6" s="100"/>
      <c r="H6" s="98" t="str">
        <f>IF(ISBLANK(Invulformulier1!$B$4),"",Invulformulier1!$B$4)</f>
        <v/>
      </c>
      <c r="I6" s="99"/>
      <c r="J6" s="100"/>
    </row>
    <row r="7" spans="1:10" x14ac:dyDescent="0.2">
      <c r="A7" s="1" t="s">
        <v>1</v>
      </c>
      <c r="B7" s="2"/>
      <c r="C7" s="2"/>
      <c r="D7" s="2"/>
      <c r="E7" s="79" t="str">
        <f>IF(ISBLANK(Invulformulier1!$B$8),"",Invulformulier1!$B$8)</f>
        <v/>
      </c>
      <c r="F7" s="80"/>
      <c r="G7" s="1" t="s">
        <v>10</v>
      </c>
      <c r="H7" s="3"/>
      <c r="I7" s="1" t="s">
        <v>11</v>
      </c>
      <c r="J7" s="3"/>
    </row>
    <row r="8" spans="1:10" ht="20.25" customHeight="1" x14ac:dyDescent="0.25">
      <c r="A8" s="98" t="str">
        <f>IF(ISBLANK(Invulformulier1!$B$9),"",Invulformulier1!$B$9)</f>
        <v/>
      </c>
      <c r="B8" s="99"/>
      <c r="C8" s="99"/>
      <c r="D8" s="99"/>
      <c r="E8" s="99"/>
      <c r="F8" s="100"/>
      <c r="G8" s="95" t="str">
        <f>IF(ISBLANK(Invulformulier1!$B$10),"",Invulformulier1!$B$10)</f>
        <v/>
      </c>
      <c r="H8" s="96"/>
      <c r="I8" s="95" t="str">
        <f>IF(ISBLANK(Invulformulier1!$B$11),"",Invulformulier1!$B$11)</f>
        <v/>
      </c>
      <c r="J8" s="102"/>
    </row>
    <row r="9" spans="1:10" x14ac:dyDescent="0.2">
      <c r="A9" s="1" t="s">
        <v>2</v>
      </c>
      <c r="B9" s="2"/>
      <c r="C9" s="2"/>
      <c r="D9" s="2"/>
      <c r="E9" s="2"/>
      <c r="F9" s="79" t="str">
        <f>IF(ISBLANK(Invulformulier1!$B$12),"",Invulformulier1!$B$12)</f>
        <v/>
      </c>
      <c r="G9" s="80"/>
      <c r="H9" s="1" t="s">
        <v>12</v>
      </c>
      <c r="I9" s="2"/>
      <c r="J9" s="3"/>
    </row>
    <row r="10" spans="1:10" ht="20.25" customHeight="1" x14ac:dyDescent="0.25">
      <c r="A10" s="98" t="str">
        <f>IF(ISBLANK(Invulformulier1!$B$13),"",Invulformulier1!$B$13)</f>
        <v/>
      </c>
      <c r="B10" s="99"/>
      <c r="C10" s="99"/>
      <c r="D10" s="99"/>
      <c r="E10" s="99"/>
      <c r="F10" s="99"/>
      <c r="G10" s="100"/>
      <c r="H10" s="98">
        <f>IF(ISBLANK(Invulformulier1!$B$15),"",Invulformulier1!$B$15)</f>
        <v>0</v>
      </c>
      <c r="I10" s="99"/>
      <c r="J10" s="100"/>
    </row>
    <row r="11" spans="1:10" x14ac:dyDescent="0.2">
      <c r="A11" s="1" t="s">
        <v>3</v>
      </c>
      <c r="B11" s="2"/>
      <c r="C11" s="2"/>
      <c r="D11" s="2"/>
      <c r="E11" s="2"/>
      <c r="F11" s="3"/>
      <c r="G11" s="1" t="s">
        <v>13</v>
      </c>
      <c r="H11" s="2"/>
      <c r="I11" s="2"/>
      <c r="J11" s="3"/>
    </row>
    <row r="12" spans="1:10" ht="20.25" customHeight="1" x14ac:dyDescent="0.25">
      <c r="A12" s="98" t="str">
        <f>IF(ISBLANK(Invulformulier1!$B$14),"",Invulformulier1!$B$14)</f>
        <v/>
      </c>
      <c r="B12" s="99"/>
      <c r="C12" s="99"/>
      <c r="D12" s="99"/>
      <c r="E12" s="99"/>
      <c r="F12" s="100"/>
      <c r="G12" s="98" t="str">
        <f>IF(ISBLANK(Invulformulier1!$B$16),"",Invulformulier1!$B$16)</f>
        <v/>
      </c>
      <c r="H12" s="99"/>
      <c r="I12" s="99"/>
      <c r="J12" s="100"/>
    </row>
    <row r="13" spans="1:10" x14ac:dyDescent="0.2">
      <c r="A13" s="1" t="s">
        <v>76</v>
      </c>
      <c r="B13" s="2"/>
      <c r="C13" s="2"/>
      <c r="D13" s="2"/>
      <c r="E13" s="2"/>
      <c r="F13" s="3"/>
      <c r="G13" s="1" t="s">
        <v>14</v>
      </c>
      <c r="H13" s="2"/>
      <c r="I13" s="2"/>
      <c r="J13" s="3"/>
    </row>
    <row r="14" spans="1:10" ht="20.25" customHeight="1" x14ac:dyDescent="0.25">
      <c r="A14" s="98">
        <f>IF(ISBLANK(Invulformulier1!$B$17),"",Invulformulier1!$B$17)</f>
        <v>0</v>
      </c>
      <c r="B14" s="99"/>
      <c r="C14" s="99"/>
      <c r="D14" s="99"/>
      <c r="E14" s="99"/>
      <c r="F14" s="100"/>
      <c r="G14" s="98">
        <f>IF(ISBLANK(Invulformulier1!$B$19),"",Invulformulier1!$B$19)</f>
        <v>0</v>
      </c>
      <c r="H14" s="99"/>
      <c r="I14" s="99"/>
      <c r="J14" s="100"/>
    </row>
    <row r="15" spans="1:10" x14ac:dyDescent="0.2">
      <c r="A15" s="1" t="s">
        <v>77</v>
      </c>
      <c r="B15" s="2"/>
      <c r="C15" s="2"/>
      <c r="D15" s="1" t="s">
        <v>78</v>
      </c>
      <c r="E15" s="3"/>
      <c r="F15" s="1"/>
      <c r="G15" s="2"/>
      <c r="H15" s="1" t="s">
        <v>15</v>
      </c>
      <c r="I15" s="2"/>
      <c r="J15" s="3"/>
    </row>
    <row r="16" spans="1:10" ht="20.25" customHeight="1" x14ac:dyDescent="0.25">
      <c r="A16" s="98">
        <f>IF(ISBLANK(Invulformulier1!$B$20),"",Invulformulier1!$B$20)</f>
        <v>0</v>
      </c>
      <c r="B16" s="81"/>
      <c r="C16" s="82"/>
      <c r="D16" s="98">
        <f>IF(ISBLANK(Invulformulier1!$B$18),"",Invulformulier1!$B$18)</f>
        <v>0</v>
      </c>
      <c r="E16" s="101"/>
      <c r="F16" s="101"/>
      <c r="G16" s="94"/>
      <c r="H16" s="98">
        <f>IF(ISBLANK(Invulformulier1!$B$21),"",Invulformulier1!$B$21)</f>
        <v>0</v>
      </c>
      <c r="I16" s="81"/>
      <c r="J16" s="82"/>
    </row>
    <row r="17" spans="1:10" x14ac:dyDescent="0.2">
      <c r="A17" s="1" t="s">
        <v>4</v>
      </c>
      <c r="B17" s="2"/>
      <c r="C17" s="65" t="s">
        <v>16</v>
      </c>
      <c r="D17" s="65" t="s">
        <v>17</v>
      </c>
      <c r="E17" s="65" t="s">
        <v>18</v>
      </c>
      <c r="F17" s="65" t="s">
        <v>19</v>
      </c>
      <c r="G17" s="65" t="s">
        <v>20</v>
      </c>
      <c r="H17" s="65" t="s">
        <v>21</v>
      </c>
      <c r="I17" s="2"/>
      <c r="J17" s="3"/>
    </row>
    <row r="18" spans="1:10" ht="20.25" customHeight="1" x14ac:dyDescent="0.25">
      <c r="A18" s="97"/>
      <c r="B18" s="81"/>
      <c r="C18" s="16">
        <f>IF(ISBLANK(Invulformulier1!$B$22),"",Invulformulier1!$B$22)</f>
        <v>0</v>
      </c>
      <c r="D18" s="16">
        <f>IF(ISBLANK(Invulformulier1!$B$23),"",Invulformulier1!$B$23)</f>
        <v>0</v>
      </c>
      <c r="E18" s="16">
        <f>IF(ISBLANK(Invulformulier1!$B$24),"",Invulformulier1!$B$24)</f>
        <v>0</v>
      </c>
      <c r="F18" s="16">
        <f>IF(ISBLANK(Invulformulier1!$B$25),"",Invulformulier1!$B$25)</f>
        <v>0</v>
      </c>
      <c r="G18" s="16">
        <f>IF(ISBLANK(Invulformulier1!$B$26),"",Invulformulier1!$B$26)</f>
        <v>0</v>
      </c>
      <c r="H18" s="16">
        <f>IF(ISBLANK(Invulformulier1!$B$27),"",Invulformulier1!$B$27)</f>
        <v>0</v>
      </c>
      <c r="I18" s="81"/>
      <c r="J18" s="82"/>
    </row>
    <row r="19" spans="1:10" ht="6" customHeight="1" x14ac:dyDescent="0.2"/>
    <row r="20" spans="1:10" ht="20.25" customHeight="1" x14ac:dyDescent="0.2">
      <c r="A20" s="8" t="s">
        <v>48</v>
      </c>
      <c r="B20" s="2"/>
      <c r="C20" s="2"/>
      <c r="D20" s="2"/>
      <c r="E20" s="2" t="s">
        <v>13</v>
      </c>
      <c r="F20" s="2"/>
      <c r="G20" s="79" t="str">
        <f>IF(ISBLANK(Invulformulier1!$B$36),"",Invulformulier1!$B$36)</f>
        <v/>
      </c>
      <c r="H20" s="79"/>
      <c r="I20" s="79"/>
      <c r="J20" s="80"/>
    </row>
    <row r="21" spans="1:10" ht="20.25" customHeight="1" x14ac:dyDescent="0.2">
      <c r="A21" s="9" t="s">
        <v>61</v>
      </c>
      <c r="B21" s="10"/>
      <c r="C21" s="10"/>
      <c r="D21" s="10"/>
      <c r="E21" s="10"/>
      <c r="F21" s="10"/>
      <c r="G21" s="85" t="str">
        <f>IF(ISBLANK(Invulformulier1!$B$37),"",Invulformulier1!$B$37)</f>
        <v/>
      </c>
      <c r="H21" s="85"/>
      <c r="I21" s="85"/>
      <c r="J21" s="86"/>
    </row>
    <row r="22" spans="1:10" ht="20.25" customHeight="1" x14ac:dyDescent="0.2">
      <c r="A22" s="4" t="s">
        <v>62</v>
      </c>
      <c r="B22" s="5"/>
      <c r="C22" s="5"/>
      <c r="D22" s="5"/>
      <c r="E22" s="5"/>
      <c r="F22" s="5"/>
      <c r="G22" s="5"/>
      <c r="H22" s="5"/>
      <c r="I22" s="81" t="str">
        <f>IF(ISBLANK(Invulformulier1!$B$38),"",Invulformulier1!$B$38)</f>
        <v/>
      </c>
      <c r="J22" s="82"/>
    </row>
    <row r="23" spans="1:10" ht="6" customHeight="1" x14ac:dyDescent="0.2"/>
    <row r="24" spans="1:10" ht="20.25" customHeight="1" x14ac:dyDescent="0.35">
      <c r="A24" s="1" t="s">
        <v>50</v>
      </c>
      <c r="B24" s="2"/>
      <c r="C24" s="83" t="str">
        <f>IF(ISBLANK(Invulformulier1!$B$39),"",Invulformulier1!$B$39)</f>
        <v/>
      </c>
      <c r="D24" s="83"/>
      <c r="E24" s="83"/>
      <c r="F24" s="83"/>
      <c r="G24" s="83"/>
      <c r="H24" s="83"/>
      <c r="I24" s="83"/>
      <c r="J24" s="84"/>
    </row>
    <row r="25" spans="1:10" ht="20.25" customHeight="1" x14ac:dyDescent="0.2">
      <c r="A25" s="9"/>
      <c r="B25" s="10"/>
      <c r="C25" s="85" t="str">
        <f>IF(ISBLANK(Invulformulier1!$B$40),"",Invulformulier1!$B$40)</f>
        <v/>
      </c>
      <c r="D25" s="85"/>
      <c r="E25" s="85"/>
      <c r="F25" s="85"/>
      <c r="G25" s="85"/>
      <c r="H25" s="85"/>
      <c r="I25" s="85"/>
      <c r="J25" s="86"/>
    </row>
    <row r="26" spans="1:10" ht="20.25" customHeight="1" x14ac:dyDescent="0.2">
      <c r="A26" s="4"/>
      <c r="B26" s="5"/>
      <c r="C26" s="87" t="str">
        <f>IF(ISBLANK(Invulformulier1!$B$41),"",Invulformulier1!$B$41)</f>
        <v/>
      </c>
      <c r="D26" s="87"/>
      <c r="E26" s="87"/>
      <c r="F26" s="87"/>
      <c r="G26" s="87"/>
      <c r="H26" s="87"/>
      <c r="I26" s="87"/>
      <c r="J26" s="88"/>
    </row>
    <row r="27" spans="1:10" ht="6" customHeight="1" x14ac:dyDescent="0.2"/>
    <row r="28" spans="1:10" x14ac:dyDescent="0.2">
      <c r="A28" s="73" t="s">
        <v>51</v>
      </c>
      <c r="B28" s="89" t="s">
        <v>52</v>
      </c>
      <c r="C28" s="90"/>
      <c r="D28" s="91"/>
      <c r="E28" s="73" t="s">
        <v>289</v>
      </c>
      <c r="F28" s="73" t="s">
        <v>53</v>
      </c>
      <c r="G28" s="11" t="s">
        <v>54</v>
      </c>
      <c r="H28" s="11" t="s">
        <v>55</v>
      </c>
      <c r="I28" s="73" t="s">
        <v>57</v>
      </c>
      <c r="J28" s="11" t="s">
        <v>58</v>
      </c>
    </row>
    <row r="29" spans="1:10" x14ac:dyDescent="0.2">
      <c r="A29" s="74"/>
      <c r="B29" s="92"/>
      <c r="C29" s="93"/>
      <c r="D29" s="94"/>
      <c r="E29" s="74"/>
      <c r="F29" s="74"/>
      <c r="G29" s="12" t="s">
        <v>55</v>
      </c>
      <c r="H29" s="12" t="s">
        <v>56</v>
      </c>
      <c r="I29" s="74"/>
      <c r="J29" s="12" t="s">
        <v>59</v>
      </c>
    </row>
    <row r="30" spans="1:10" x14ac:dyDescent="0.2">
      <c r="A30" s="13">
        <v>1</v>
      </c>
      <c r="B30" s="77" t="str">
        <f>IF(ISBLANK(Invulformulier2!D2),"",Invulformulier2!$D2)</f>
        <v/>
      </c>
      <c r="C30" s="77"/>
      <c r="D30" s="77"/>
      <c r="E30" s="13" t="str">
        <f>IF(ISBLANK(Invulformulier2!E2),"",Invulformulier2!E2)</f>
        <v/>
      </c>
      <c r="F30" s="13" t="str">
        <f>IF(ISBLANK(Invulformulier2!F2),"",Invulformulier2!F2)</f>
        <v/>
      </c>
      <c r="G30" s="13" t="str">
        <f>IF(ISBLANK(Invulformulier2!G2),"",Invulformulier2!G2)</f>
        <v/>
      </c>
      <c r="H30" s="13" t="str">
        <f>IF(ISBLANK(Invulformulier2!H2),"",Invulformulier2!H2)</f>
        <v/>
      </c>
      <c r="I30" s="13" t="str">
        <f>IF(ISBLANK(Invulformulier2!I2),"",Invulformulier2!I2)</f>
        <v/>
      </c>
      <c r="J30" s="13" t="str">
        <f>IF(ISBLANK(Invulformulier2!J2),"",IF(Invulformulier2!J2=1,"1",IF(Invulformulier2!J2=0.5,"½",0)))</f>
        <v/>
      </c>
    </row>
    <row r="31" spans="1:10" x14ac:dyDescent="0.2">
      <c r="A31" s="13">
        <v>2</v>
      </c>
      <c r="B31" s="77" t="str">
        <f>IF(ISBLANK(Invulformulier2!D3),"",Invulformulier2!$D3)</f>
        <v/>
      </c>
      <c r="C31" s="77"/>
      <c r="D31" s="77"/>
      <c r="E31" s="13" t="str">
        <f>IF(ISBLANK(Invulformulier2!E3),"",Invulformulier2!E3)</f>
        <v/>
      </c>
      <c r="F31" s="13" t="str">
        <f>IF(ISBLANK(Invulformulier2!F3),"",Invulformulier2!F3)</f>
        <v/>
      </c>
      <c r="G31" s="13" t="str">
        <f>IF(ISBLANK(Invulformulier2!G3),"",Invulformulier2!G3)</f>
        <v/>
      </c>
      <c r="H31" s="13" t="str">
        <f>IF(ISBLANK(Invulformulier2!H3),"",Invulformulier2!H3)</f>
        <v/>
      </c>
      <c r="I31" s="13" t="str">
        <f>IF(ISBLANK(Invulformulier2!I3),"",Invulformulier2!I3)</f>
        <v/>
      </c>
      <c r="J31" s="13" t="str">
        <f>IF(ISBLANK(Invulformulier2!J3),"",IF(Invulformulier2!J3=1,"1",IF(Invulformulier2!J3=0.5,"½",0)))</f>
        <v/>
      </c>
    </row>
    <row r="32" spans="1:10" x14ac:dyDescent="0.2">
      <c r="A32" s="13">
        <v>3</v>
      </c>
      <c r="B32" s="77" t="str">
        <f>IF(ISBLANK(Invulformulier2!D4),"",Invulformulier2!$D4)</f>
        <v/>
      </c>
      <c r="C32" s="77"/>
      <c r="D32" s="77"/>
      <c r="E32" s="13" t="str">
        <f>IF(ISBLANK(Invulformulier2!E4),"",Invulformulier2!E4)</f>
        <v/>
      </c>
      <c r="F32" s="13" t="str">
        <f>IF(ISBLANK(Invulformulier2!F4),"",Invulformulier2!F4)</f>
        <v/>
      </c>
      <c r="G32" s="13" t="str">
        <f>IF(ISBLANK(Invulformulier2!G4),"",Invulformulier2!G4)</f>
        <v/>
      </c>
      <c r="H32" s="13" t="str">
        <f>IF(ISBLANK(Invulformulier2!H4),"",Invulformulier2!H4)</f>
        <v/>
      </c>
      <c r="I32" s="13" t="str">
        <f>IF(ISBLANK(Invulformulier2!I4),"",Invulformulier2!I4)</f>
        <v/>
      </c>
      <c r="J32" s="13" t="str">
        <f>IF(ISBLANK(Invulformulier2!J4),"",IF(Invulformulier2!J4=1,"1",IF(Invulformulier2!J4=0.5,"½",0)))</f>
        <v/>
      </c>
    </row>
    <row r="33" spans="1:10" x14ac:dyDescent="0.2">
      <c r="A33" s="13">
        <v>4</v>
      </c>
      <c r="B33" s="77" t="str">
        <f>IF(ISBLANK(Invulformulier2!D5),"",Invulformulier2!$D5)</f>
        <v/>
      </c>
      <c r="C33" s="77"/>
      <c r="D33" s="77"/>
      <c r="E33" s="13" t="str">
        <f>IF(ISBLANK(Invulformulier2!E5),"",Invulformulier2!E5)</f>
        <v/>
      </c>
      <c r="F33" s="13" t="str">
        <f>IF(ISBLANK(Invulformulier2!F5),"",Invulformulier2!F5)</f>
        <v/>
      </c>
      <c r="G33" s="13" t="str">
        <f>IF(ISBLANK(Invulformulier2!G5),"",Invulformulier2!G5)</f>
        <v/>
      </c>
      <c r="H33" s="13" t="str">
        <f>IF(ISBLANK(Invulformulier2!H5),"",Invulformulier2!H5)</f>
        <v/>
      </c>
      <c r="I33" s="13" t="str">
        <f>IF(ISBLANK(Invulformulier2!I5),"",Invulformulier2!I5)</f>
        <v/>
      </c>
      <c r="J33" s="13" t="str">
        <f>IF(ISBLANK(Invulformulier2!J5),"",IF(Invulformulier2!J5=1,"1",IF(Invulformulier2!J5=0.5,"½",0)))</f>
        <v/>
      </c>
    </row>
    <row r="34" spans="1:10" x14ac:dyDescent="0.2">
      <c r="A34" s="13">
        <v>5</v>
      </c>
      <c r="B34" s="77" t="str">
        <f>IF(ISBLANK(Invulformulier2!D6),"",Invulformulier2!$D6)</f>
        <v/>
      </c>
      <c r="C34" s="77"/>
      <c r="D34" s="77"/>
      <c r="E34" s="13" t="str">
        <f>IF(ISBLANK(Invulformulier2!E6),"",Invulformulier2!E6)</f>
        <v/>
      </c>
      <c r="F34" s="13" t="str">
        <f>IF(ISBLANK(Invulformulier2!F6),"",Invulformulier2!F6)</f>
        <v/>
      </c>
      <c r="G34" s="13" t="str">
        <f>IF(ISBLANK(Invulformulier2!G6),"",Invulformulier2!G6)</f>
        <v/>
      </c>
      <c r="H34" s="13" t="str">
        <f>IF(ISBLANK(Invulformulier2!H6),"",Invulformulier2!H6)</f>
        <v/>
      </c>
      <c r="I34" s="13" t="str">
        <f>IF(ISBLANK(Invulformulier2!I6),"",Invulformulier2!I6)</f>
        <v/>
      </c>
      <c r="J34" s="13" t="str">
        <f>IF(ISBLANK(Invulformulier2!J6),"",IF(Invulformulier2!J6=1,"1",IF(Invulformulier2!J6=0.5,"½",0)))</f>
        <v/>
      </c>
    </row>
    <row r="35" spans="1:10" x14ac:dyDescent="0.2">
      <c r="A35" s="13">
        <v>6</v>
      </c>
      <c r="B35" s="77" t="str">
        <f>IF(ISBLANK(Invulformulier2!D7),"",Invulformulier2!$D7)</f>
        <v/>
      </c>
      <c r="C35" s="77"/>
      <c r="D35" s="77"/>
      <c r="E35" s="13" t="str">
        <f>IF(ISBLANK(Invulformulier2!E7),"",Invulformulier2!E7)</f>
        <v/>
      </c>
      <c r="F35" s="13" t="str">
        <f>IF(ISBLANK(Invulformulier2!F7),"",Invulformulier2!F7)</f>
        <v/>
      </c>
      <c r="G35" s="13" t="str">
        <f>IF(ISBLANK(Invulformulier2!G7),"",Invulformulier2!G7)</f>
        <v/>
      </c>
      <c r="H35" s="13" t="str">
        <f>IF(ISBLANK(Invulformulier2!H7),"",Invulformulier2!H7)</f>
        <v/>
      </c>
      <c r="I35" s="13" t="str">
        <f>IF(ISBLANK(Invulformulier2!I7),"",Invulformulier2!I7)</f>
        <v/>
      </c>
      <c r="J35" s="13" t="str">
        <f>IF(ISBLANK(Invulformulier2!J7),"",IF(Invulformulier2!J7=1,"1",IF(Invulformulier2!J7=0.5,"½",0)))</f>
        <v/>
      </c>
    </row>
    <row r="36" spans="1:10" x14ac:dyDescent="0.2">
      <c r="A36" s="13">
        <v>7</v>
      </c>
      <c r="B36" s="77" t="str">
        <f>IF(ISBLANK(Invulformulier2!D8),"",Invulformulier2!$D8)</f>
        <v/>
      </c>
      <c r="C36" s="77"/>
      <c r="D36" s="77"/>
      <c r="E36" s="13" t="str">
        <f>IF(ISBLANK(Invulformulier2!E8),"",Invulformulier2!E8)</f>
        <v/>
      </c>
      <c r="F36" s="13" t="str">
        <f>IF(ISBLANK(Invulformulier2!F8),"",Invulformulier2!F8)</f>
        <v/>
      </c>
      <c r="G36" s="13" t="str">
        <f>IF(ISBLANK(Invulformulier2!G8),"",Invulformulier2!G8)</f>
        <v/>
      </c>
      <c r="H36" s="13" t="str">
        <f>IF(ISBLANK(Invulformulier2!H8),"",Invulformulier2!H8)</f>
        <v/>
      </c>
      <c r="I36" s="13" t="str">
        <f>IF(ISBLANK(Invulformulier2!I8),"",Invulformulier2!I8)</f>
        <v/>
      </c>
      <c r="J36" s="13" t="str">
        <f>IF(ISBLANK(Invulformulier2!J8),"",IF(Invulformulier2!J8=1,"1",IF(Invulformulier2!J8=0.5,"½",0)))</f>
        <v/>
      </c>
    </row>
    <row r="37" spans="1:10" x14ac:dyDescent="0.2">
      <c r="A37" s="13">
        <v>8</v>
      </c>
      <c r="B37" s="77" t="str">
        <f>IF(ISBLANK(Invulformulier2!D9),"",Invulformulier2!$D9)</f>
        <v/>
      </c>
      <c r="C37" s="77"/>
      <c r="D37" s="77"/>
      <c r="E37" s="13" t="str">
        <f>IF(ISBLANK(Invulformulier2!E9),"",Invulformulier2!E9)</f>
        <v/>
      </c>
      <c r="F37" s="13" t="str">
        <f>IF(ISBLANK(Invulformulier2!F9),"",Invulformulier2!F9)</f>
        <v/>
      </c>
      <c r="G37" s="13" t="str">
        <f>IF(ISBLANK(Invulformulier2!G9),"",Invulformulier2!G9)</f>
        <v/>
      </c>
      <c r="H37" s="13" t="str">
        <f>IF(ISBLANK(Invulformulier2!H9),"",Invulformulier2!H9)</f>
        <v/>
      </c>
      <c r="I37" s="13" t="str">
        <f>IF(ISBLANK(Invulformulier2!I9),"",Invulformulier2!I9)</f>
        <v/>
      </c>
      <c r="J37" s="13" t="str">
        <f>IF(ISBLANK(Invulformulier2!J9),"",IF(Invulformulier2!J9=1,"1",IF(Invulformulier2!J9=0.5,"½",0)))</f>
        <v/>
      </c>
    </row>
    <row r="38" spans="1:10" x14ac:dyDescent="0.2">
      <c r="A38" s="13">
        <v>9</v>
      </c>
      <c r="B38" s="77" t="str">
        <f>IF(ISBLANK(Invulformulier2!D10),"",Invulformulier2!$D10)</f>
        <v/>
      </c>
      <c r="C38" s="77"/>
      <c r="D38" s="77"/>
      <c r="E38" s="13" t="str">
        <f>IF(ISBLANK(Invulformulier2!E10),"",Invulformulier2!E10)</f>
        <v/>
      </c>
      <c r="F38" s="13" t="str">
        <f>IF(ISBLANK(Invulformulier2!F10),"",Invulformulier2!F10)</f>
        <v/>
      </c>
      <c r="G38" s="13" t="str">
        <f>IF(ISBLANK(Invulformulier2!G10),"",Invulformulier2!G10)</f>
        <v/>
      </c>
      <c r="H38" s="13" t="str">
        <f>IF(ISBLANK(Invulformulier2!H10),"",Invulformulier2!H10)</f>
        <v/>
      </c>
      <c r="I38" s="13" t="str">
        <f>IF(ISBLANK(Invulformulier2!I10),"",Invulformulier2!I10)</f>
        <v/>
      </c>
      <c r="J38" s="13" t="str">
        <f>IF(ISBLANK(Invulformulier2!J10),"",IF(Invulformulier2!J10=1,"1",IF(Invulformulier2!J10=0.5,"½",0)))</f>
        <v/>
      </c>
    </row>
    <row r="39" spans="1:10" x14ac:dyDescent="0.2">
      <c r="A39" s="13">
        <v>10</v>
      </c>
      <c r="B39" s="77" t="str">
        <f>IF(ISBLANK(Invulformulier2!D11),"",Invulformulier2!$D11)</f>
        <v/>
      </c>
      <c r="C39" s="77"/>
      <c r="D39" s="77"/>
      <c r="E39" s="13" t="str">
        <f>IF(ISBLANK(Invulformulier2!E11),"",Invulformulier2!E11)</f>
        <v/>
      </c>
      <c r="F39" s="13" t="str">
        <f>IF(ISBLANK(Invulformulier2!F11),"",Invulformulier2!F11)</f>
        <v/>
      </c>
      <c r="G39" s="13" t="str">
        <f>IF(ISBLANK(Invulformulier2!G11),"",Invulformulier2!G11)</f>
        <v/>
      </c>
      <c r="H39" s="13" t="str">
        <f>IF(ISBLANK(Invulformulier2!H11),"",Invulformulier2!H11)</f>
        <v/>
      </c>
      <c r="I39" s="13" t="str">
        <f>IF(ISBLANK(Invulformulier2!I11),"",Invulformulier2!I11)</f>
        <v/>
      </c>
      <c r="J39" s="13" t="str">
        <f>IF(ISBLANK(Invulformulier2!J11),"",IF(Invulformulier2!J11=1,"1",IF(Invulformulier2!J11=0.5,"½",0)))</f>
        <v/>
      </c>
    </row>
    <row r="40" spans="1:10" x14ac:dyDescent="0.2">
      <c r="A40" s="13">
        <v>11</v>
      </c>
      <c r="B40" s="77" t="str">
        <f>IF(ISBLANK(Invulformulier2!D12),"",Invulformulier2!$D12)</f>
        <v/>
      </c>
      <c r="C40" s="77"/>
      <c r="D40" s="77"/>
      <c r="E40" s="13" t="str">
        <f>IF(ISBLANK(Invulformulier2!E12),"",Invulformulier2!E12)</f>
        <v/>
      </c>
      <c r="F40" s="13" t="str">
        <f>IF(ISBLANK(Invulformulier2!F12),"",Invulformulier2!F12)</f>
        <v/>
      </c>
      <c r="G40" s="13" t="str">
        <f>IF(ISBLANK(Invulformulier2!G12),"",Invulformulier2!G12)</f>
        <v/>
      </c>
      <c r="H40" s="13" t="str">
        <f>IF(ISBLANK(Invulformulier2!H12),"",Invulformulier2!H12)</f>
        <v/>
      </c>
      <c r="I40" s="13" t="str">
        <f>IF(ISBLANK(Invulformulier2!I12),"",Invulformulier2!I12)</f>
        <v/>
      </c>
      <c r="J40" s="13" t="str">
        <f>IF(ISBLANK(Invulformulier2!J12),"",IF(Invulformulier2!J12=1,"1",IF(Invulformulier2!J12=0.5,"½",0)))</f>
        <v/>
      </c>
    </row>
    <row r="41" spans="1:10" x14ac:dyDescent="0.2">
      <c r="A41" s="14"/>
      <c r="B41" s="14" t="s">
        <v>26</v>
      </c>
      <c r="C41" s="78">
        <f>Invulformulier2!D13</f>
        <v>0</v>
      </c>
      <c r="D41" s="78"/>
      <c r="E41" s="14"/>
      <c r="F41" s="14"/>
      <c r="G41" s="14"/>
      <c r="H41" s="14"/>
      <c r="I41" s="13" t="s">
        <v>60</v>
      </c>
      <c r="J41" s="13">
        <f>Invulformulier2!$J$13</f>
        <v>0</v>
      </c>
    </row>
    <row r="42" spans="1:10" ht="6" customHeight="1" x14ac:dyDescent="0.2"/>
    <row r="43" spans="1:10" ht="20.25" customHeight="1" x14ac:dyDescent="0.25">
      <c r="A43" s="58" t="s">
        <v>38</v>
      </c>
      <c r="B43" s="59"/>
      <c r="C43" s="75" t="str">
        <f>IF(ISBLANK(Invulformulier1!$B$28),"",Invulformulier1!$B$28)</f>
        <v>IM</v>
      </c>
      <c r="D43" s="75"/>
      <c r="E43" s="60"/>
      <c r="F43" s="58" t="s">
        <v>39</v>
      </c>
      <c r="G43" s="59"/>
      <c r="H43" s="59"/>
      <c r="I43" s="75">
        <f>IF(ISBLANK(Invulformulier1!$B$29),"",Invulformulier1!$B$29)</f>
        <v>0</v>
      </c>
      <c r="J43" s="76"/>
    </row>
    <row r="44" spans="1:10" ht="20.25" customHeight="1" x14ac:dyDescent="0.25">
      <c r="A44" s="58" t="s">
        <v>40</v>
      </c>
      <c r="B44" s="59"/>
      <c r="C44" s="75" t="str">
        <f>IF(ISBLANK(Invulformulier1!$B$30),"",Invulformulier1!$B$30)</f>
        <v/>
      </c>
      <c r="D44" s="75"/>
      <c r="E44" s="60"/>
      <c r="F44" s="58" t="s">
        <v>41</v>
      </c>
      <c r="G44" s="59"/>
      <c r="H44" s="59"/>
      <c r="I44" s="75">
        <f>IF(ISBLANK(Invulformulier1!$B$31),"",Invulformulier1!$B$31)</f>
        <v>0</v>
      </c>
      <c r="J44" s="76"/>
    </row>
    <row r="45" spans="1:10" ht="20.25" customHeight="1" x14ac:dyDescent="0.25">
      <c r="A45" s="61" t="s">
        <v>329</v>
      </c>
      <c r="B45" s="59"/>
      <c r="C45" s="62">
        <f>IF(ISBLANK(Invulformulier1!$B$32),"",Invulformulier1!$B$32)</f>
        <v>0</v>
      </c>
      <c r="D45" s="59" t="s">
        <v>65</v>
      </c>
      <c r="E45" s="60"/>
      <c r="F45" s="61" t="s">
        <v>330</v>
      </c>
      <c r="G45" s="59"/>
      <c r="H45" s="59"/>
      <c r="I45" s="67"/>
      <c r="J45" s="68"/>
    </row>
    <row r="46" spans="1:10" ht="20.25" customHeight="1" x14ac:dyDescent="0.25">
      <c r="A46" s="58" t="s">
        <v>44</v>
      </c>
      <c r="B46" s="59"/>
      <c r="C46" s="59"/>
      <c r="D46" s="75" t="str">
        <f>IF(ISBLANK(Invulformulier1!$B$33),"",Invulformulier1!$B$33)</f>
        <v/>
      </c>
      <c r="E46" s="76"/>
      <c r="F46" s="58" t="s">
        <v>45</v>
      </c>
      <c r="G46" s="59"/>
      <c r="H46" s="59"/>
      <c r="I46" s="69" t="str">
        <f>IF(ISBLANK(Invulformulier1!$B$34),"",Invulformulier1!$B$34)</f>
        <v/>
      </c>
      <c r="J46" s="70"/>
    </row>
    <row r="47" spans="1:10" ht="20.25" customHeight="1" x14ac:dyDescent="0.2">
      <c r="A47" s="58" t="s">
        <v>66</v>
      </c>
      <c r="B47" s="59"/>
      <c r="C47" s="59"/>
      <c r="D47" s="67"/>
      <c r="E47" s="68"/>
      <c r="F47" s="61" t="s">
        <v>70</v>
      </c>
      <c r="G47" s="59"/>
      <c r="H47" s="59"/>
      <c r="I47" s="71" t="str">
        <f>IF(ISBLANK(Invulformulier1!$B$35),"",Invulformulier1!$B$35)</f>
        <v/>
      </c>
      <c r="J47" s="72"/>
    </row>
    <row r="49" spans="1:10" x14ac:dyDescent="0.2">
      <c r="A49" s="1" t="str">
        <f>CONCATENATE("Notes: unrated count as ",Invulformulier1!$B$43," but see 1.46c.")</f>
        <v>Notes: unrated count as 1000 but see 1.46c.</v>
      </c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">
      <c r="A50" s="9" t="s">
        <v>67</v>
      </c>
      <c r="B50" s="10"/>
      <c r="C50" s="10"/>
      <c r="D50" s="10"/>
      <c r="E50" s="10"/>
      <c r="F50" s="10"/>
      <c r="G50" s="10"/>
      <c r="H50" s="10"/>
      <c r="I50" s="10"/>
      <c r="J50" s="63"/>
    </row>
    <row r="51" spans="1:10" x14ac:dyDescent="0.2">
      <c r="A51" s="4" t="s">
        <v>68</v>
      </c>
      <c r="B51" s="5"/>
      <c r="C51" s="5"/>
      <c r="D51" s="5"/>
      <c r="E51" s="5"/>
      <c r="F51" s="5"/>
      <c r="G51" s="5"/>
      <c r="H51" s="5"/>
      <c r="I51" s="5"/>
      <c r="J51" s="64"/>
    </row>
  </sheetData>
  <mergeCells count="54">
    <mergeCell ref="E7:F7"/>
    <mergeCell ref="A4:D4"/>
    <mergeCell ref="E4:H4"/>
    <mergeCell ref="I4:J4"/>
    <mergeCell ref="A6:C6"/>
    <mergeCell ref="D6:G6"/>
    <mergeCell ref="H6:J6"/>
    <mergeCell ref="G8:H8"/>
    <mergeCell ref="I18:J18"/>
    <mergeCell ref="A18:B18"/>
    <mergeCell ref="G12:J12"/>
    <mergeCell ref="G14:J14"/>
    <mergeCell ref="A12:F12"/>
    <mergeCell ref="A14:F14"/>
    <mergeCell ref="H16:J16"/>
    <mergeCell ref="A8:F8"/>
    <mergeCell ref="D16:G16"/>
    <mergeCell ref="A16:C16"/>
    <mergeCell ref="I8:J8"/>
    <mergeCell ref="A10:G10"/>
    <mergeCell ref="H10:J10"/>
    <mergeCell ref="F9:G9"/>
    <mergeCell ref="A28:A29"/>
    <mergeCell ref="B28:D29"/>
    <mergeCell ref="E28:E29"/>
    <mergeCell ref="I43:J43"/>
    <mergeCell ref="B31:D31"/>
    <mergeCell ref="B32:D32"/>
    <mergeCell ref="B39:D39"/>
    <mergeCell ref="B35:D35"/>
    <mergeCell ref="B34:D34"/>
    <mergeCell ref="B33:D33"/>
    <mergeCell ref="G20:J20"/>
    <mergeCell ref="I22:J22"/>
    <mergeCell ref="C24:J24"/>
    <mergeCell ref="B30:D30"/>
    <mergeCell ref="G21:J21"/>
    <mergeCell ref="C25:J25"/>
    <mergeCell ref="C26:J26"/>
    <mergeCell ref="D47:E47"/>
    <mergeCell ref="I46:J46"/>
    <mergeCell ref="I47:J47"/>
    <mergeCell ref="F28:F29"/>
    <mergeCell ref="I28:I29"/>
    <mergeCell ref="I45:J45"/>
    <mergeCell ref="I44:J44"/>
    <mergeCell ref="B40:D40"/>
    <mergeCell ref="D46:E46"/>
    <mergeCell ref="C44:D44"/>
    <mergeCell ref="C43:D43"/>
    <mergeCell ref="C41:D41"/>
    <mergeCell ref="B36:D36"/>
    <mergeCell ref="B37:D37"/>
    <mergeCell ref="B38:D38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B43"/>
  <sheetViews>
    <sheetView workbookViewId="0"/>
  </sheetViews>
  <sheetFormatPr defaultRowHeight="12.75" x14ac:dyDescent="0.2"/>
  <cols>
    <col min="1" max="1" width="73.7109375" bestFit="1" customWidth="1"/>
    <col min="2" max="2" width="74.140625" bestFit="1" customWidth="1"/>
    <col min="4" max="4" width="43.85546875" bestFit="1" customWidth="1"/>
    <col min="5" max="5" width="3" bestFit="1" customWidth="1"/>
  </cols>
  <sheetData>
    <row r="1" spans="1:2" x14ac:dyDescent="0.2">
      <c r="A1" t="s">
        <v>334</v>
      </c>
    </row>
    <row r="2" spans="1:2" x14ac:dyDescent="0.2">
      <c r="A2" t="s">
        <v>335</v>
      </c>
    </row>
    <row r="3" spans="1:2" x14ac:dyDescent="0.2">
      <c r="A3" t="s">
        <v>333</v>
      </c>
    </row>
    <row r="4" spans="1:2" x14ac:dyDescent="0.2">
      <c r="A4" t="s">
        <v>336</v>
      </c>
    </row>
    <row r="5" spans="1:2" x14ac:dyDescent="0.2">
      <c r="A5" t="s">
        <v>337</v>
      </c>
      <c r="B5" s="43"/>
    </row>
    <row r="6" spans="1:2" x14ac:dyDescent="0.2">
      <c r="A6" t="s">
        <v>338</v>
      </c>
      <c r="B6" s="49"/>
    </row>
    <row r="7" spans="1:2" x14ac:dyDescent="0.2">
      <c r="A7" t="s">
        <v>339</v>
      </c>
      <c r="B7" s="41">
        <f>Invulformulier2!$O$14</f>
        <v>0</v>
      </c>
    </row>
    <row r="8" spans="1:2" x14ac:dyDescent="0.2">
      <c r="A8" t="s">
        <v>332</v>
      </c>
      <c r="B8" s="22"/>
    </row>
    <row r="9" spans="1:2" x14ac:dyDescent="0.2">
      <c r="A9" t="s">
        <v>22</v>
      </c>
      <c r="B9" s="22"/>
    </row>
    <row r="10" spans="1:2" x14ac:dyDescent="0.2">
      <c r="A10" t="s">
        <v>23</v>
      </c>
      <c r="B10" s="23"/>
    </row>
    <row r="11" spans="1:2" x14ac:dyDescent="0.2">
      <c r="A11" t="s">
        <v>24</v>
      </c>
      <c r="B11" s="23"/>
    </row>
    <row r="12" spans="1:2" x14ac:dyDescent="0.2">
      <c r="A12" t="s">
        <v>331</v>
      </c>
      <c r="B12" s="108"/>
    </row>
    <row r="13" spans="1:2" x14ac:dyDescent="0.2">
      <c r="A13" t="s">
        <v>25</v>
      </c>
      <c r="B13" s="107"/>
    </row>
    <row r="14" spans="1:2" x14ac:dyDescent="0.2">
      <c r="A14" t="s">
        <v>42</v>
      </c>
      <c r="B14" s="20"/>
    </row>
    <row r="15" spans="1:2" x14ac:dyDescent="0.2">
      <c r="A15" t="s">
        <v>26</v>
      </c>
      <c r="B15" s="19">
        <f>Invulformulier2!$D$13</f>
        <v>0</v>
      </c>
    </row>
    <row r="16" spans="1:2" x14ac:dyDescent="0.2">
      <c r="A16" t="s">
        <v>27</v>
      </c>
    </row>
    <row r="17" spans="1:2" x14ac:dyDescent="0.2">
      <c r="A17" t="s">
        <v>28</v>
      </c>
      <c r="B17" s="19">
        <f>$B$15-B18</f>
        <v>0</v>
      </c>
    </row>
    <row r="18" spans="1:2" x14ac:dyDescent="0.2">
      <c r="A18" t="s">
        <v>79</v>
      </c>
      <c r="B18" s="19">
        <f>COUNTIF(Invulformulier2!$F$2:$F$12,Invulformulier1!$B$4)</f>
        <v>0</v>
      </c>
    </row>
    <row r="19" spans="1:2" x14ac:dyDescent="0.2">
      <c r="A19" t="s">
        <v>29</v>
      </c>
      <c r="B19" s="19">
        <f>COUNTIF(Invulformulier2!$G$2:$G$12,"&gt;0")</f>
        <v>0</v>
      </c>
    </row>
    <row r="20" spans="1:2" x14ac:dyDescent="0.2">
      <c r="A20" t="s">
        <v>30</v>
      </c>
      <c r="B20" s="19">
        <f>COUNTIF(Invulformulier2!$F$2:$F$12,$B$33)</f>
        <v>0</v>
      </c>
    </row>
    <row r="21" spans="1:2" x14ac:dyDescent="0.2">
      <c r="A21" t="s">
        <v>31</v>
      </c>
      <c r="B21" s="19">
        <f>COUNTIF(Invulformulier2!$I$2:$I$12,"&gt;!")</f>
        <v>0</v>
      </c>
    </row>
    <row r="22" spans="1:2" x14ac:dyDescent="0.2">
      <c r="A22" t="s">
        <v>32</v>
      </c>
      <c r="B22" s="19">
        <f>COUNTIF(Invulformulier2!$I$2:$I$12,"g")</f>
        <v>0</v>
      </c>
    </row>
    <row r="23" spans="1:2" x14ac:dyDescent="0.2">
      <c r="A23" t="s">
        <v>33</v>
      </c>
      <c r="B23" s="19">
        <f>COUNTIF(Invulformulier2!$I$2:$I$12,"m")</f>
        <v>0</v>
      </c>
    </row>
    <row r="24" spans="1:2" x14ac:dyDescent="0.2">
      <c r="A24" t="s">
        <v>34</v>
      </c>
      <c r="B24" s="19">
        <f>COUNTIF(Invulformulier2!$I$2:$I$12,"wg")</f>
        <v>0</v>
      </c>
    </row>
    <row r="25" spans="1:2" x14ac:dyDescent="0.2">
      <c r="A25" t="s">
        <v>35</v>
      </c>
      <c r="B25" s="19">
        <f>COUNTIF(Invulformulier2!$I$2:$I$12,"wm")</f>
        <v>0</v>
      </c>
    </row>
    <row r="26" spans="1:2" x14ac:dyDescent="0.2">
      <c r="A26" t="s">
        <v>36</v>
      </c>
      <c r="B26" s="19">
        <f>COUNTIF(Invulformulier2!$I$2:$I$12,"f")</f>
        <v>0</v>
      </c>
    </row>
    <row r="27" spans="1:2" x14ac:dyDescent="0.2">
      <c r="A27" t="s">
        <v>37</v>
      </c>
      <c r="B27" s="19">
        <f>COUNTIF(Invulformulier2!$I$2:$I$12,"wf")</f>
        <v>0</v>
      </c>
    </row>
    <row r="28" spans="1:2" x14ac:dyDescent="0.2">
      <c r="A28" t="s">
        <v>38</v>
      </c>
      <c r="B28" t="s">
        <v>17</v>
      </c>
    </row>
    <row r="29" spans="1:2" x14ac:dyDescent="0.2">
      <c r="A29" t="s">
        <v>39</v>
      </c>
      <c r="B29" s="19">
        <f>Invulformulier2!$H$14</f>
        <v>0</v>
      </c>
    </row>
    <row r="30" spans="1:2" x14ac:dyDescent="0.2">
      <c r="A30" t="s">
        <v>40</v>
      </c>
    </row>
    <row r="31" spans="1:2" x14ac:dyDescent="0.2">
      <c r="A31" t="s">
        <v>41</v>
      </c>
      <c r="B31" s="19">
        <f>Invulformulier2!$J$13</f>
        <v>0</v>
      </c>
    </row>
    <row r="32" spans="1:2" x14ac:dyDescent="0.2">
      <c r="A32" t="s">
        <v>43</v>
      </c>
      <c r="B32" s="19">
        <f>IF($B$31-$B$30&lt;0,"",FLOOR($B$31-$B$30,1))</f>
        <v>0</v>
      </c>
    </row>
    <row r="33" spans="1:2" x14ac:dyDescent="0.2">
      <c r="A33" t="s">
        <v>44</v>
      </c>
      <c r="B33" s="20"/>
    </row>
    <row r="34" spans="1:2" x14ac:dyDescent="0.2">
      <c r="A34" t="s">
        <v>45</v>
      </c>
      <c r="B34" s="20"/>
    </row>
    <row r="35" spans="1:2" x14ac:dyDescent="0.2">
      <c r="A35" s="46" t="s">
        <v>328</v>
      </c>
      <c r="B35" s="57"/>
    </row>
    <row r="36" spans="1:2" x14ac:dyDescent="0.2">
      <c r="A36" t="s">
        <v>46</v>
      </c>
      <c r="B36" s="41"/>
    </row>
    <row r="37" spans="1:2" x14ac:dyDescent="0.2">
      <c r="A37" t="s">
        <v>150</v>
      </c>
      <c r="B37" s="41"/>
    </row>
    <row r="38" spans="1:2" x14ac:dyDescent="0.2">
      <c r="A38" t="s">
        <v>49</v>
      </c>
    </row>
    <row r="39" spans="1:2" x14ac:dyDescent="0.2">
      <c r="A39" t="s">
        <v>47</v>
      </c>
      <c r="B39" s="46"/>
    </row>
    <row r="40" spans="1:2" x14ac:dyDescent="0.2">
      <c r="A40" t="s">
        <v>326</v>
      </c>
      <c r="B40" s="46"/>
    </row>
    <row r="41" spans="1:2" x14ac:dyDescent="0.2">
      <c r="A41" s="46" t="s">
        <v>327</v>
      </c>
      <c r="B41" s="46"/>
    </row>
    <row r="42" spans="1:2" x14ac:dyDescent="0.2">
      <c r="A42" t="s">
        <v>80</v>
      </c>
      <c r="B42" s="19">
        <f>IF($B$28="GM",2200,IF($B$28="IM",2050,IF($B$28="WGM",2000,IF($B$28="WIM",1850,0))))</f>
        <v>2050</v>
      </c>
    </row>
    <row r="43" spans="1:2" x14ac:dyDescent="0.2">
      <c r="A43" t="s">
        <v>81</v>
      </c>
      <c r="B43" s="19">
        <v>1000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P1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bestFit="1" customWidth="1"/>
    <col min="2" max="2" width="10.140625" bestFit="1" customWidth="1"/>
    <col min="3" max="3" width="7" bestFit="1" customWidth="1"/>
    <col min="4" max="4" width="24.7109375" bestFit="1" customWidth="1"/>
    <col min="5" max="5" width="9" bestFit="1" customWidth="1"/>
    <col min="6" max="6" width="5" bestFit="1" customWidth="1"/>
    <col min="7" max="7" width="11.7109375" bestFit="1" customWidth="1"/>
    <col min="8" max="8" width="14.85546875" bestFit="1" customWidth="1"/>
    <col min="9" max="9" width="5" bestFit="1" customWidth="1"/>
    <col min="10" max="10" width="6.5703125" bestFit="1" customWidth="1"/>
    <col min="11" max="11" width="9.28515625" bestFit="1" customWidth="1"/>
    <col min="12" max="12" width="8.42578125" bestFit="1" customWidth="1"/>
    <col min="13" max="13" width="11.140625" bestFit="1" customWidth="1"/>
    <col min="14" max="14" width="10.28515625" bestFit="1" customWidth="1"/>
    <col min="15" max="15" width="13.42578125" bestFit="1" customWidth="1"/>
  </cols>
  <sheetData>
    <row r="1" spans="1:16" x14ac:dyDescent="0.2">
      <c r="A1" s="6" t="s">
        <v>69</v>
      </c>
      <c r="B1" s="6" t="s">
        <v>70</v>
      </c>
      <c r="C1" s="6" t="s">
        <v>71</v>
      </c>
      <c r="D1" s="6" t="s">
        <v>72</v>
      </c>
      <c r="E1" s="6" t="s">
        <v>73</v>
      </c>
      <c r="F1" s="6" t="s">
        <v>53</v>
      </c>
      <c r="G1" s="6" t="s">
        <v>291</v>
      </c>
      <c r="H1" s="6" t="s">
        <v>74</v>
      </c>
      <c r="I1" s="6" t="s">
        <v>57</v>
      </c>
      <c r="J1" s="6" t="s">
        <v>58</v>
      </c>
      <c r="K1" s="6" t="s">
        <v>82</v>
      </c>
      <c r="L1" s="6" t="s">
        <v>83</v>
      </c>
      <c r="M1" s="6" t="s">
        <v>84</v>
      </c>
      <c r="N1" s="6" t="s">
        <v>85</v>
      </c>
      <c r="O1" s="6" t="s">
        <v>292</v>
      </c>
      <c r="P1" s="6" t="s">
        <v>293</v>
      </c>
    </row>
    <row r="2" spans="1:16" x14ac:dyDescent="0.2">
      <c r="A2">
        <v>1</v>
      </c>
      <c r="B2" s="23"/>
      <c r="C2" s="17"/>
      <c r="H2" s="24" t="str">
        <f t="shared" ref="H2:H12" si="0">IF(ISBLANK($G2),"",$G2)</f>
        <v/>
      </c>
      <c r="J2" s="7"/>
      <c r="K2" t="str">
        <f>IF(Invulformulier1!$B$28="GM",IF(Invulformulier2!$G2&lt;Invulformulier1!$B$42,"Rating floor",""),"")</f>
        <v/>
      </c>
      <c r="L2" t="str">
        <f>IF(Invulformulier1!$B$28="IM",IF(Invulformulier2!$G2&lt;Invulformulier1!$B$42,"Rating floor",""),"")</f>
        <v>Rating floor</v>
      </c>
      <c r="M2" t="str">
        <f>IF(Invulformulier1!$B$28="WGM",IF(Invulformulier2!$G2&lt;Invulformulier1!$B$42,"Rating floor",""),"")</f>
        <v/>
      </c>
      <c r="N2" t="str">
        <f>IF(Invulformulier1!$B$28="WIM",IF(Invulformulier2!$G2&lt;Invulformulier1!$B$42,"Rating floor",""),"")</f>
        <v/>
      </c>
    </row>
    <row r="3" spans="1:16" x14ac:dyDescent="0.2">
      <c r="A3">
        <v>2</v>
      </c>
      <c r="B3" s="23"/>
      <c r="C3" s="50"/>
      <c r="H3" s="24" t="str">
        <f t="shared" si="0"/>
        <v/>
      </c>
      <c r="J3" s="7"/>
      <c r="K3" t="str">
        <f>IF(Invulformulier1!$B$28="GM",IF(Invulformulier2!$G3&lt;Invulformulier1!$B$42,"Rating floor",""),"")</f>
        <v/>
      </c>
      <c r="L3" t="str">
        <f>IF(Invulformulier1!$B$28="IM",IF(Invulformulier2!$G3&lt;Invulformulier1!$B$42,"Rating floor",""),"")</f>
        <v>Rating floor</v>
      </c>
      <c r="M3" t="str">
        <f>IF(Invulformulier1!$B$28="WGM",IF(Invulformulier2!$G3&lt;Invulformulier1!$B$42,"Rating floor",""),"")</f>
        <v/>
      </c>
      <c r="N3" t="str">
        <f>IF(Invulformulier1!$B$28="WIM",IF(Invulformulier2!$G3&lt;Invulformulier1!$B$42,"Rating floor",""),"")</f>
        <v/>
      </c>
    </row>
    <row r="4" spans="1:16" x14ac:dyDescent="0.2">
      <c r="A4">
        <v>3</v>
      </c>
      <c r="B4" s="23"/>
      <c r="C4" s="50"/>
      <c r="H4" s="24" t="str">
        <f t="shared" si="0"/>
        <v/>
      </c>
      <c r="J4" s="7"/>
      <c r="K4" t="str">
        <f>IF(Invulformulier1!$B$28="GM",IF(Invulformulier2!$G4&lt;Invulformulier1!$B$42,"Rating floor",""),"")</f>
        <v/>
      </c>
      <c r="L4" t="str">
        <f>IF(Invulformulier1!$B$28="IM",IF(Invulformulier2!$G4&lt;Invulformulier1!$B$42,"Rating floor",""),"")</f>
        <v>Rating floor</v>
      </c>
      <c r="M4" t="str">
        <f>IF(Invulformulier1!$B$28="WGM",IF(Invulformulier2!$G4&lt;Invulformulier1!$B$42,"Rating floor",""),"")</f>
        <v/>
      </c>
      <c r="N4" t="str">
        <f>IF(Invulformulier1!$B$28="WIM",IF(Invulformulier2!$G4&lt;Invulformulier1!$B$42,"Rating floor",""),"")</f>
        <v/>
      </c>
    </row>
    <row r="5" spans="1:16" x14ac:dyDescent="0.2">
      <c r="A5">
        <v>4</v>
      </c>
      <c r="B5" s="23"/>
      <c r="C5" s="50"/>
      <c r="H5" s="24" t="str">
        <f t="shared" si="0"/>
        <v/>
      </c>
      <c r="J5" s="7"/>
      <c r="K5" t="str">
        <f>IF(Invulformulier1!$B$28="GM",IF(Invulformulier2!$G5&lt;Invulformulier1!$B$42,"Rating floor",""),"")</f>
        <v/>
      </c>
      <c r="L5" t="str">
        <f>IF(Invulformulier1!$B$28="IM",IF(Invulformulier2!$G5&lt;Invulformulier1!$B$42,"Rating floor",""),"")</f>
        <v>Rating floor</v>
      </c>
      <c r="M5" t="str">
        <f>IF(Invulformulier1!$B$28="WGM",IF(Invulformulier2!$G5&lt;Invulformulier1!$B$42,"Rating floor",""),"")</f>
        <v/>
      </c>
      <c r="N5" t="str">
        <f>IF(Invulformulier1!$B$28="WIM",IF(Invulformulier2!$G5&lt;Invulformulier1!$B$42,"Rating floor",""),"")</f>
        <v/>
      </c>
    </row>
    <row r="6" spans="1:16" x14ac:dyDescent="0.2">
      <c r="A6">
        <v>5</v>
      </c>
      <c r="B6" s="23"/>
      <c r="C6" s="50"/>
      <c r="H6" s="24" t="str">
        <f t="shared" si="0"/>
        <v/>
      </c>
      <c r="J6" s="7"/>
      <c r="K6" t="str">
        <f>IF(Invulformulier1!$B$28="GM",IF(Invulformulier2!$G6&lt;Invulformulier1!$B$42,"Rating floor",""),"")</f>
        <v/>
      </c>
      <c r="L6" t="str">
        <f>IF(Invulformulier1!$B$28="IM",IF(Invulformulier2!$G6&lt;Invulformulier1!$B$42,"Rating floor",""),"")</f>
        <v>Rating floor</v>
      </c>
      <c r="M6" t="str">
        <f>IF(Invulformulier1!$B$28="WGM",IF(Invulformulier2!$G6&lt;Invulformulier1!$B$42,"Rating floor",""),"")</f>
        <v/>
      </c>
      <c r="N6" t="str">
        <f>IF(Invulformulier1!$B$28="WIM",IF(Invulformulier2!$G6&lt;Invulformulier1!$B$42,"Rating floor",""),"")</f>
        <v/>
      </c>
    </row>
    <row r="7" spans="1:16" x14ac:dyDescent="0.2">
      <c r="A7">
        <v>6</v>
      </c>
      <c r="B7" s="23"/>
      <c r="C7" s="50"/>
      <c r="H7" s="24" t="str">
        <f t="shared" si="0"/>
        <v/>
      </c>
      <c r="J7" s="7"/>
      <c r="K7" t="str">
        <f>IF(Invulformulier1!$B$28="GM",IF(Invulformulier2!$G7&lt;Invulformulier1!$B$42,"Rating floor",""),"")</f>
        <v/>
      </c>
      <c r="L7" t="str">
        <f>IF(Invulformulier1!$B$28="IM",IF(Invulformulier2!$G7&lt;Invulformulier1!$B$42,"Rating floor",""),"")</f>
        <v>Rating floor</v>
      </c>
      <c r="M7" t="str">
        <f>IF(Invulformulier1!$B$28="WGM",IF(Invulformulier2!$G7&lt;Invulformulier1!$B$42,"Rating floor",""),"")</f>
        <v/>
      </c>
      <c r="N7" t="str">
        <f>IF(Invulformulier1!$B$28="WIM",IF(Invulformulier2!$G7&lt;Invulformulier1!$B$42,"Rating floor",""),"")</f>
        <v/>
      </c>
    </row>
    <row r="8" spans="1:16" x14ac:dyDescent="0.2">
      <c r="A8">
        <v>7</v>
      </c>
      <c r="B8" s="23"/>
      <c r="C8" s="50"/>
      <c r="H8" s="24" t="str">
        <f t="shared" si="0"/>
        <v/>
      </c>
      <c r="J8" s="7"/>
      <c r="K8" t="str">
        <f>IF(Invulformulier1!$B$28="GM",IF(Invulformulier2!$G8&lt;Invulformulier1!$B$42,"Rating floor",""),"")</f>
        <v/>
      </c>
      <c r="L8" t="str">
        <f>IF(Invulformulier1!$B$28="IM",IF(Invulformulier2!$G8&lt;Invulformulier1!$B$42,"Rating floor",""),"")</f>
        <v>Rating floor</v>
      </c>
      <c r="M8" t="str">
        <f>IF(Invulformulier1!$B$28="WGM",IF(Invulformulier2!$G8&lt;Invulformulier1!$B$42,"Rating floor",""),"")</f>
        <v/>
      </c>
      <c r="N8" t="str">
        <f>IF(Invulformulier1!$B$28="WIM",IF(Invulformulier2!$G8&lt;Invulformulier1!$B$42,"Rating floor",""),"")</f>
        <v/>
      </c>
    </row>
    <row r="9" spans="1:16" x14ac:dyDescent="0.2">
      <c r="A9">
        <v>8</v>
      </c>
      <c r="B9" s="23"/>
      <c r="C9" s="50"/>
      <c r="H9" s="24" t="str">
        <f t="shared" si="0"/>
        <v/>
      </c>
      <c r="J9" s="7"/>
      <c r="K9" t="str">
        <f>IF(Invulformulier1!$B$28="GM",IF(Invulformulier2!$G9&lt;Invulformulier1!$B$42,"Rating floor",""),"")</f>
        <v/>
      </c>
      <c r="L9" t="str">
        <f>IF(Invulformulier1!$B$28="IM",IF(Invulformulier2!$G9&lt;Invulformulier1!$B$42,"Rating floor",""),"")</f>
        <v>Rating floor</v>
      </c>
      <c r="M9" t="str">
        <f>IF(Invulformulier1!$B$28="WGM",IF(Invulformulier2!$G9&lt;Invulformulier1!$B$42,"Rating floor",""),"")</f>
        <v/>
      </c>
      <c r="N9" t="str">
        <f>IF(Invulformulier1!$B$28="WIM",IF(Invulformulier2!$G9&lt;Invulformulier1!$B$42,"Rating floor",""),"")</f>
        <v/>
      </c>
    </row>
    <row r="10" spans="1:16" x14ac:dyDescent="0.2">
      <c r="A10">
        <v>9</v>
      </c>
      <c r="B10" s="23"/>
      <c r="C10" s="50"/>
      <c r="H10" s="24" t="str">
        <f t="shared" si="0"/>
        <v/>
      </c>
      <c r="J10" s="7"/>
      <c r="K10" t="str">
        <f>IF(Invulformulier1!$B$28="GM",IF(Invulformulier2!$G10&lt;Invulformulier1!$B$42,"Rating floor",""),"")</f>
        <v/>
      </c>
      <c r="L10" t="str">
        <f>IF(Invulformulier1!$B$28="IM",IF(Invulformulier2!$G10&lt;Invulformulier1!$B$42,"Rating floor",""),"")</f>
        <v>Rating floor</v>
      </c>
      <c r="M10" t="str">
        <f>IF(Invulformulier1!$B$28="WGM",IF(Invulformulier2!$G10&lt;Invulformulier1!$B$42,"Rating floor",""),"")</f>
        <v/>
      </c>
      <c r="N10" t="str">
        <f>IF(Invulformulier1!$B$28="WIM",IF(Invulformulier2!$G10&lt;Invulformulier1!$B$42,"Rating floor",""),"")</f>
        <v/>
      </c>
    </row>
    <row r="11" spans="1:16" x14ac:dyDescent="0.2">
      <c r="A11">
        <v>10</v>
      </c>
      <c r="B11" s="23"/>
      <c r="C11" s="50"/>
      <c r="H11" s="24" t="str">
        <f t="shared" si="0"/>
        <v/>
      </c>
      <c r="J11" s="7"/>
      <c r="K11" t="str">
        <f>IF(Invulformulier1!$B$28="GM",IF(Invulformulier2!$G11&lt;Invulformulier1!$B$42,"Rating floor",""),"")</f>
        <v/>
      </c>
      <c r="L11" t="str">
        <f>IF(Invulformulier1!$B$28="IM",IF(Invulformulier2!$G11&lt;Invulformulier1!$B$42,"Rating floor",""),"")</f>
        <v>Rating floor</v>
      </c>
      <c r="M11" t="str">
        <f>IF(Invulformulier1!$B$28="WGM",IF(Invulformulier2!$G11&lt;Invulformulier1!$B$42,"Rating floor",""),"")</f>
        <v/>
      </c>
      <c r="N11" t="str">
        <f>IF(Invulformulier1!$B$28="WIM",IF(Invulformulier2!$G11&lt;Invulformulier1!$B$42,"Rating floor",""),"")</f>
        <v/>
      </c>
    </row>
    <row r="12" spans="1:16" x14ac:dyDescent="0.2">
      <c r="A12">
        <v>11</v>
      </c>
      <c r="B12" s="23"/>
      <c r="C12" s="17"/>
      <c r="H12" s="24" t="str">
        <f t="shared" si="0"/>
        <v/>
      </c>
      <c r="J12" s="7"/>
      <c r="K12" t="str">
        <f>IF(Invulformulier1!$B$28="GM",IF(Invulformulier2!$G12&lt;Invulformulier1!$B$42,"Rating floor",""),"")</f>
        <v/>
      </c>
      <c r="L12" t="str">
        <f>IF(Invulformulier1!$B$28="IM",IF(Invulformulier2!$G12&lt;Invulformulier1!$B$42,"Rating floor",""),"")</f>
        <v>Rating floor</v>
      </c>
      <c r="M12" t="str">
        <f>IF(Invulformulier1!$B$28="WGM",IF(Invulformulier2!$G12&lt;Invulformulier1!$B$42,"Rating floor",""),"")</f>
        <v/>
      </c>
      <c r="N12" t="str">
        <f>IF(Invulformulier1!$B$28="WIM",IF(Invulformulier2!$G12&lt;Invulformulier1!$B$42,"Rating floor",""),"")</f>
        <v/>
      </c>
    </row>
    <row r="13" spans="1:16" x14ac:dyDescent="0.2">
      <c r="B13" t="s">
        <v>26</v>
      </c>
      <c r="D13" s="19">
        <f>COUNT(J2:J12)</f>
        <v>0</v>
      </c>
      <c r="E13" s="18" t="s">
        <v>60</v>
      </c>
      <c r="G13" s="19">
        <f>SUM(G2:G12)</f>
        <v>0</v>
      </c>
      <c r="H13" s="19">
        <f>SUM(H2:H12)</f>
        <v>0</v>
      </c>
      <c r="J13" s="21">
        <f>SUM(J2:J12)</f>
        <v>0</v>
      </c>
      <c r="O13" s="19">
        <f>SUM(O2:O12)</f>
        <v>0</v>
      </c>
    </row>
    <row r="14" spans="1:16" x14ac:dyDescent="0.2">
      <c r="E14" t="s">
        <v>75</v>
      </c>
      <c r="H14" s="19">
        <f>IF(ISERROR(ROUND(H13/$D13,0)),0,ROUND(H13/$D13,0))</f>
        <v>0</v>
      </c>
      <c r="O14" s="19">
        <f>IF(ISERROR(ROUND(O13/$D13,0)),0,ROUND(O13/$D13,0))</f>
        <v>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D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customWidth="1"/>
    <col min="2" max="2" width="104.28515625" bestFit="1" customWidth="1"/>
    <col min="3" max="3" width="44.140625" style="27" bestFit="1" customWidth="1"/>
    <col min="4" max="4" width="12" bestFit="1" customWidth="1"/>
  </cols>
  <sheetData>
    <row r="1" spans="1:4" x14ac:dyDescent="0.2">
      <c r="A1" s="6" t="s">
        <v>140</v>
      </c>
      <c r="B1" s="6" t="s">
        <v>141</v>
      </c>
      <c r="C1" s="26" t="s">
        <v>86</v>
      </c>
      <c r="D1" s="6" t="s">
        <v>87</v>
      </c>
    </row>
    <row r="2" spans="1:4" x14ac:dyDescent="0.2">
      <c r="A2" t="s">
        <v>88</v>
      </c>
      <c r="B2" t="s">
        <v>89</v>
      </c>
      <c r="D2" s="30" t="s">
        <v>90</v>
      </c>
    </row>
    <row r="3" spans="1:4" x14ac:dyDescent="0.2">
      <c r="B3" t="s">
        <v>91</v>
      </c>
      <c r="D3" s="30" t="s">
        <v>90</v>
      </c>
    </row>
    <row r="4" spans="1:4" x14ac:dyDescent="0.2">
      <c r="A4" t="s">
        <v>92</v>
      </c>
      <c r="B4" t="s">
        <v>93</v>
      </c>
      <c r="C4" s="27" t="s">
        <v>164</v>
      </c>
      <c r="D4" s="30" t="s">
        <v>90</v>
      </c>
    </row>
    <row r="5" spans="1:4" x14ac:dyDescent="0.2">
      <c r="A5" t="s">
        <v>94</v>
      </c>
      <c r="B5" t="s">
        <v>95</v>
      </c>
      <c r="C5" s="27" t="s">
        <v>165</v>
      </c>
      <c r="D5" s="30" t="s">
        <v>90</v>
      </c>
    </row>
    <row r="6" spans="1:4" x14ac:dyDescent="0.2">
      <c r="B6" t="s">
        <v>298</v>
      </c>
      <c r="C6" s="45" t="s">
        <v>97</v>
      </c>
      <c r="D6" s="30" t="s">
        <v>90</v>
      </c>
    </row>
    <row r="7" spans="1:4" ht="25.5" x14ac:dyDescent="0.2">
      <c r="B7" s="29" t="s">
        <v>301</v>
      </c>
      <c r="D7" s="30"/>
    </row>
    <row r="8" spans="1:4" x14ac:dyDescent="0.2">
      <c r="A8" t="s">
        <v>300</v>
      </c>
      <c r="B8" t="s">
        <v>299</v>
      </c>
      <c r="D8" s="30"/>
    </row>
    <row r="9" spans="1:4" x14ac:dyDescent="0.2">
      <c r="A9" t="s">
        <v>302</v>
      </c>
      <c r="B9" t="s">
        <v>303</v>
      </c>
      <c r="C9" s="27" t="s">
        <v>304</v>
      </c>
      <c r="D9" s="46" t="s">
        <v>90</v>
      </c>
    </row>
    <row r="10" spans="1:4" x14ac:dyDescent="0.2">
      <c r="A10" t="s">
        <v>96</v>
      </c>
      <c r="B10" t="s">
        <v>305</v>
      </c>
      <c r="C10" s="45" t="s">
        <v>310</v>
      </c>
      <c r="D10" s="46" t="s">
        <v>90</v>
      </c>
    </row>
    <row r="11" spans="1:4" ht="25.5" x14ac:dyDescent="0.2">
      <c r="A11" t="s">
        <v>98</v>
      </c>
      <c r="B11" s="29" t="s">
        <v>306</v>
      </c>
      <c r="C11" s="45" t="s">
        <v>315</v>
      </c>
      <c r="D11" s="46" t="s">
        <v>90</v>
      </c>
    </row>
    <row r="12" spans="1:4" x14ac:dyDescent="0.2">
      <c r="A12" t="s">
        <v>99</v>
      </c>
      <c r="B12" t="s">
        <v>307</v>
      </c>
      <c r="C12" s="28">
        <f>Invulformulier1!B13</f>
        <v>0</v>
      </c>
      <c r="D12" s="30" t="s">
        <v>90</v>
      </c>
    </row>
    <row r="13" spans="1:4" x14ac:dyDescent="0.2">
      <c r="B13" s="46" t="s">
        <v>308</v>
      </c>
      <c r="C13" s="45" t="s">
        <v>309</v>
      </c>
      <c r="D13" s="46" t="s">
        <v>166</v>
      </c>
    </row>
    <row r="14" spans="1:4" x14ac:dyDescent="0.2">
      <c r="A14" t="s">
        <v>100</v>
      </c>
      <c r="B14" t="s">
        <v>101</v>
      </c>
      <c r="C14" s="52">
        <f>Invulformulier2!$D$13</f>
        <v>0</v>
      </c>
      <c r="D14" s="49" t="s">
        <v>90</v>
      </c>
    </row>
    <row r="15" spans="1:4" x14ac:dyDescent="0.2">
      <c r="A15" t="s">
        <v>102</v>
      </c>
      <c r="B15" s="29" t="s">
        <v>103</v>
      </c>
      <c r="C15" s="27" t="s">
        <v>104</v>
      </c>
      <c r="D15" s="30" t="s">
        <v>90</v>
      </c>
    </row>
    <row r="16" spans="1:4" x14ac:dyDescent="0.2">
      <c r="A16" t="s">
        <v>105</v>
      </c>
      <c r="B16" t="s">
        <v>106</v>
      </c>
      <c r="C16" s="27" t="s">
        <v>104</v>
      </c>
      <c r="D16" s="30" t="s">
        <v>90</v>
      </c>
    </row>
    <row r="17" spans="1:4" x14ac:dyDescent="0.2">
      <c r="A17" s="30" t="s">
        <v>107</v>
      </c>
      <c r="B17" s="30" t="s">
        <v>108</v>
      </c>
      <c r="C17" s="27" t="s">
        <v>104</v>
      </c>
      <c r="D17" s="30" t="s">
        <v>90</v>
      </c>
    </row>
    <row r="18" spans="1:4" x14ac:dyDescent="0.2">
      <c r="A18" s="30" t="s">
        <v>109</v>
      </c>
      <c r="B18" s="30" t="s">
        <v>110</v>
      </c>
      <c r="C18" s="28" t="s">
        <v>104</v>
      </c>
      <c r="D18" s="30" t="s">
        <v>90</v>
      </c>
    </row>
    <row r="19" spans="1:4" x14ac:dyDescent="0.2">
      <c r="A19" s="30" t="s">
        <v>111</v>
      </c>
      <c r="B19" s="30" t="s">
        <v>112</v>
      </c>
      <c r="C19" s="28" t="s">
        <v>104</v>
      </c>
      <c r="D19" s="30" t="s">
        <v>90</v>
      </c>
    </row>
    <row r="20" spans="1:4" x14ac:dyDescent="0.2">
      <c r="A20" t="s">
        <v>113</v>
      </c>
      <c r="B20" t="s">
        <v>114</v>
      </c>
      <c r="C20" s="56" t="s">
        <v>294</v>
      </c>
      <c r="D20" s="30" t="s">
        <v>90</v>
      </c>
    </row>
    <row r="21" spans="1:4" x14ac:dyDescent="0.2">
      <c r="A21" t="s">
        <v>115</v>
      </c>
      <c r="B21" t="s">
        <v>116</v>
      </c>
      <c r="C21" s="27" t="s">
        <v>104</v>
      </c>
      <c r="D21" s="30"/>
    </row>
    <row r="22" spans="1:4" x14ac:dyDescent="0.2">
      <c r="A22" t="s">
        <v>117</v>
      </c>
      <c r="B22" t="s">
        <v>118</v>
      </c>
      <c r="C22" s="27" t="s">
        <v>167</v>
      </c>
      <c r="D22" s="30" t="s">
        <v>90</v>
      </c>
    </row>
    <row r="23" spans="1:4" x14ac:dyDescent="0.2">
      <c r="A23" t="s">
        <v>119</v>
      </c>
      <c r="B23" t="s">
        <v>120</v>
      </c>
      <c r="C23" s="27" t="s">
        <v>104</v>
      </c>
      <c r="D23" s="30"/>
    </row>
    <row r="24" spans="1:4" x14ac:dyDescent="0.2">
      <c r="B24" t="s">
        <v>121</v>
      </c>
      <c r="C24" s="27" t="s">
        <v>104</v>
      </c>
      <c r="D24" s="30"/>
    </row>
    <row r="25" spans="1:4" x14ac:dyDescent="0.2">
      <c r="B25" t="s">
        <v>122</v>
      </c>
      <c r="D25" s="30"/>
    </row>
    <row r="26" spans="1:4" x14ac:dyDescent="0.2">
      <c r="B26" t="s">
        <v>123</v>
      </c>
      <c r="D26" s="30"/>
    </row>
    <row r="27" spans="1:4" x14ac:dyDescent="0.2">
      <c r="A27" s="30" t="s">
        <v>124</v>
      </c>
      <c r="B27" t="s">
        <v>152</v>
      </c>
      <c r="C27" s="56" t="s">
        <v>295</v>
      </c>
      <c r="D27" s="30" t="s">
        <v>90</v>
      </c>
    </row>
    <row r="28" spans="1:4" x14ac:dyDescent="0.2">
      <c r="B28" t="s">
        <v>151</v>
      </c>
      <c r="C28" s="56" t="s">
        <v>296</v>
      </c>
      <c r="D28" s="30" t="s">
        <v>90</v>
      </c>
    </row>
    <row r="29" spans="1:4" x14ac:dyDescent="0.2">
      <c r="A29" t="s">
        <v>125</v>
      </c>
      <c r="B29" t="s">
        <v>126</v>
      </c>
      <c r="C29" s="56" t="s">
        <v>297</v>
      </c>
      <c r="D29" s="30" t="s">
        <v>90</v>
      </c>
    </row>
    <row r="30" spans="1:4" x14ac:dyDescent="0.2">
      <c r="A30" t="s">
        <v>127</v>
      </c>
      <c r="B30" t="s">
        <v>153</v>
      </c>
      <c r="C30" s="28" t="s">
        <v>104</v>
      </c>
      <c r="D30" s="30"/>
    </row>
    <row r="31" spans="1:4" x14ac:dyDescent="0.2">
      <c r="A31" t="s">
        <v>128</v>
      </c>
      <c r="B31" s="46" t="s">
        <v>311</v>
      </c>
      <c r="C31" s="56" t="s">
        <v>325</v>
      </c>
      <c r="D31" s="30" t="s">
        <v>90</v>
      </c>
    </row>
    <row r="32" spans="1:4" x14ac:dyDescent="0.2">
      <c r="A32" t="s">
        <v>129</v>
      </c>
      <c r="B32" s="46" t="s">
        <v>312</v>
      </c>
      <c r="C32" s="27" t="s">
        <v>104</v>
      </c>
      <c r="D32" s="30"/>
    </row>
    <row r="33" spans="1:4" x14ac:dyDescent="0.2">
      <c r="A33" t="s">
        <v>130</v>
      </c>
      <c r="B33" s="46" t="s">
        <v>313</v>
      </c>
      <c r="C33" s="28" t="s">
        <v>104</v>
      </c>
      <c r="D33" s="30"/>
    </row>
    <row r="34" spans="1:4" x14ac:dyDescent="0.2">
      <c r="A34" s="46" t="s">
        <v>131</v>
      </c>
      <c r="B34" s="46" t="s">
        <v>314</v>
      </c>
      <c r="C34" s="51" t="s">
        <v>316</v>
      </c>
      <c r="D34" s="30" t="s">
        <v>90</v>
      </c>
    </row>
    <row r="35" spans="1:4" x14ac:dyDescent="0.2">
      <c r="A35" s="46" t="s">
        <v>132</v>
      </c>
      <c r="B35" t="s">
        <v>134</v>
      </c>
      <c r="C35" s="31"/>
      <c r="D35" s="30"/>
    </row>
    <row r="36" spans="1:4" x14ac:dyDescent="0.2">
      <c r="B36" t="s">
        <v>154</v>
      </c>
      <c r="C36" s="31"/>
      <c r="D36" s="30"/>
    </row>
    <row r="37" spans="1:4" x14ac:dyDescent="0.2">
      <c r="B37" t="s">
        <v>155</v>
      </c>
      <c r="C37" s="32">
        <v>2050</v>
      </c>
      <c r="D37" s="30" t="s">
        <v>90</v>
      </c>
    </row>
    <row r="38" spans="1:4" x14ac:dyDescent="0.2">
      <c r="B38" t="s">
        <v>156</v>
      </c>
      <c r="C38" s="31"/>
      <c r="D38" s="30"/>
    </row>
    <row r="39" spans="1:4" x14ac:dyDescent="0.2">
      <c r="B39" t="s">
        <v>157</v>
      </c>
      <c r="C39" s="31"/>
      <c r="D39" s="30"/>
    </row>
    <row r="40" spans="1:4" x14ac:dyDescent="0.2">
      <c r="A40" s="46" t="s">
        <v>133</v>
      </c>
      <c r="B40" s="30" t="s">
        <v>159</v>
      </c>
      <c r="C40" s="54" t="s">
        <v>288</v>
      </c>
      <c r="D40" s="30" t="s">
        <v>90</v>
      </c>
    </row>
    <row r="41" spans="1:4" x14ac:dyDescent="0.2">
      <c r="A41" t="s">
        <v>135</v>
      </c>
      <c r="B41" s="46" t="s">
        <v>317</v>
      </c>
      <c r="C41" s="54">
        <v>0</v>
      </c>
      <c r="D41" s="30" t="s">
        <v>90</v>
      </c>
    </row>
    <row r="42" spans="1:4" x14ac:dyDescent="0.2">
      <c r="B42" s="30" t="s">
        <v>158</v>
      </c>
      <c r="C42" s="55" t="s">
        <v>287</v>
      </c>
      <c r="D42" s="30" t="s">
        <v>90</v>
      </c>
    </row>
    <row r="43" spans="1:4" x14ac:dyDescent="0.2">
      <c r="A43" t="s">
        <v>136</v>
      </c>
      <c r="B43" t="s">
        <v>143</v>
      </c>
      <c r="C43" s="53">
        <f>IFERROR(Invulformulier2!$H$13/Invulformulier2!$D$13,0)</f>
        <v>0</v>
      </c>
    </row>
    <row r="44" spans="1:4" x14ac:dyDescent="0.2">
      <c r="A44" t="s">
        <v>137</v>
      </c>
      <c r="B44" t="s">
        <v>142</v>
      </c>
      <c r="C44" s="52">
        <f>Invulformulier2!$H$14</f>
        <v>0</v>
      </c>
      <c r="D44" s="30"/>
    </row>
    <row r="45" spans="1:4" x14ac:dyDescent="0.2">
      <c r="A45" t="s">
        <v>138</v>
      </c>
      <c r="B45" t="s">
        <v>144</v>
      </c>
      <c r="C45" s="32"/>
      <c r="D45" s="30"/>
    </row>
    <row r="46" spans="1:4" x14ac:dyDescent="0.2">
      <c r="B46" s="30" t="s">
        <v>160</v>
      </c>
      <c r="D46" s="30"/>
    </row>
    <row r="47" spans="1:4" x14ac:dyDescent="0.2">
      <c r="B47" s="30" t="s">
        <v>161</v>
      </c>
      <c r="C47" s="36" t="s">
        <v>168</v>
      </c>
      <c r="D47" s="30" t="s">
        <v>90</v>
      </c>
    </row>
    <row r="48" spans="1:4" x14ac:dyDescent="0.2">
      <c r="B48" s="30" t="s">
        <v>162</v>
      </c>
      <c r="D48" s="30"/>
    </row>
    <row r="49" spans="1:4" x14ac:dyDescent="0.2">
      <c r="B49" s="30" t="s">
        <v>163</v>
      </c>
      <c r="D49" s="30"/>
    </row>
    <row r="50" spans="1:4" x14ac:dyDescent="0.2">
      <c r="B50" s="30" t="s">
        <v>146</v>
      </c>
      <c r="C50" s="33">
        <f>IFERROR(ROUND(Invulformulier2!J13/Invulformulier2!D13*100,0)/100,0)</f>
        <v>0</v>
      </c>
      <c r="D50" s="30"/>
    </row>
    <row r="51" spans="1:4" x14ac:dyDescent="0.2">
      <c r="B51" s="30" t="s">
        <v>145</v>
      </c>
      <c r="C51" s="34">
        <f>VLOOKUP(C50,p_dp!A3:B104,2,FALSE)</f>
        <v>-1000</v>
      </c>
      <c r="D51" s="30"/>
    </row>
    <row r="52" spans="1:4" x14ac:dyDescent="0.2">
      <c r="B52" s="30" t="s">
        <v>147</v>
      </c>
      <c r="C52" s="32">
        <f>C44+C51</f>
        <v>-1000</v>
      </c>
      <c r="D52" s="30" t="s">
        <v>90</v>
      </c>
    </row>
    <row r="53" spans="1:4" x14ac:dyDescent="0.2">
      <c r="A53" s="46" t="s">
        <v>324</v>
      </c>
      <c r="B53" t="s">
        <v>139</v>
      </c>
      <c r="C53" s="33">
        <f>C50</f>
        <v>0</v>
      </c>
      <c r="D53" s="44" t="s">
        <v>90</v>
      </c>
    </row>
    <row r="54" spans="1:4" x14ac:dyDescent="0.2">
      <c r="A54" s="46" t="s">
        <v>319</v>
      </c>
      <c r="B54" s="47" t="s">
        <v>318</v>
      </c>
      <c r="D54" s="30"/>
    </row>
    <row r="55" spans="1:4" x14ac:dyDescent="0.2">
      <c r="B55" s="47" t="s">
        <v>320</v>
      </c>
      <c r="D55" s="30"/>
    </row>
    <row r="56" spans="1:4" x14ac:dyDescent="0.2">
      <c r="B56" s="48" t="s">
        <v>321</v>
      </c>
      <c r="C56" s="48" t="s">
        <v>290</v>
      </c>
      <c r="D56" s="44" t="s">
        <v>90</v>
      </c>
    </row>
    <row r="57" spans="1:4" x14ac:dyDescent="0.2">
      <c r="B57" s="47" t="s">
        <v>322</v>
      </c>
      <c r="D57" s="44"/>
    </row>
    <row r="58" spans="1:4" x14ac:dyDescent="0.2">
      <c r="B58" s="47" t="s">
        <v>323</v>
      </c>
      <c r="D58" s="44"/>
    </row>
    <row r="60" spans="1:4" x14ac:dyDescent="0.2">
      <c r="A60" s="30" t="s">
        <v>169</v>
      </c>
      <c r="D60" s="42" t="s">
        <v>90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104"/>
  <sheetViews>
    <sheetView workbookViewId="0"/>
  </sheetViews>
  <sheetFormatPr defaultRowHeight="12.75" x14ac:dyDescent="0.2"/>
  <cols>
    <col min="1" max="1" width="4.5703125" customWidth="1"/>
    <col min="2" max="2" width="5.5703125" bestFit="1" customWidth="1"/>
  </cols>
  <sheetData>
    <row r="1" spans="1:2" x14ac:dyDescent="0.2">
      <c r="A1" s="30" t="s">
        <v>148</v>
      </c>
    </row>
    <row r="3" spans="1:2" x14ac:dyDescent="0.2">
      <c r="A3" s="25" t="s">
        <v>146</v>
      </c>
      <c r="B3" s="25" t="s">
        <v>149</v>
      </c>
    </row>
    <row r="4" spans="1:2" x14ac:dyDescent="0.2">
      <c r="A4" s="35">
        <v>0</v>
      </c>
      <c r="B4">
        <v>-1000</v>
      </c>
    </row>
    <row r="5" spans="1:2" x14ac:dyDescent="0.2">
      <c r="A5" s="35">
        <v>0.01</v>
      </c>
      <c r="B5">
        <v>-677</v>
      </c>
    </row>
    <row r="6" spans="1:2" x14ac:dyDescent="0.2">
      <c r="A6" s="35">
        <v>0.02</v>
      </c>
      <c r="B6">
        <v>-589</v>
      </c>
    </row>
    <row r="7" spans="1:2" x14ac:dyDescent="0.2">
      <c r="A7" s="35">
        <v>0.03</v>
      </c>
      <c r="B7">
        <v>-538</v>
      </c>
    </row>
    <row r="8" spans="1:2" x14ac:dyDescent="0.2">
      <c r="A8" s="35">
        <v>0.04</v>
      </c>
      <c r="B8">
        <v>-501</v>
      </c>
    </row>
    <row r="9" spans="1:2" x14ac:dyDescent="0.2">
      <c r="A9" s="35">
        <v>0.05</v>
      </c>
      <c r="B9">
        <v>-470</v>
      </c>
    </row>
    <row r="10" spans="1:2" x14ac:dyDescent="0.2">
      <c r="A10" s="35">
        <v>0.06</v>
      </c>
      <c r="B10">
        <v>-444</v>
      </c>
    </row>
    <row r="11" spans="1:2" x14ac:dyDescent="0.2">
      <c r="A11" s="35">
        <v>7.0000000000000007E-2</v>
      </c>
      <c r="B11">
        <v>-422</v>
      </c>
    </row>
    <row r="12" spans="1:2" x14ac:dyDescent="0.2">
      <c r="A12" s="35">
        <v>0.08</v>
      </c>
      <c r="B12">
        <v>-401</v>
      </c>
    </row>
    <row r="13" spans="1:2" x14ac:dyDescent="0.2">
      <c r="A13" s="35">
        <v>0.09</v>
      </c>
      <c r="B13">
        <v>-383</v>
      </c>
    </row>
    <row r="14" spans="1:2" x14ac:dyDescent="0.2">
      <c r="A14" s="35">
        <v>0.1</v>
      </c>
      <c r="B14">
        <v>-366</v>
      </c>
    </row>
    <row r="15" spans="1:2" x14ac:dyDescent="0.2">
      <c r="A15" s="35">
        <v>0.11</v>
      </c>
      <c r="B15">
        <v>-351</v>
      </c>
    </row>
    <row r="16" spans="1:2" x14ac:dyDescent="0.2">
      <c r="A16" s="35">
        <v>0.12</v>
      </c>
      <c r="B16">
        <v>-336</v>
      </c>
    </row>
    <row r="17" spans="1:2" x14ac:dyDescent="0.2">
      <c r="A17" s="35">
        <v>0.13</v>
      </c>
      <c r="B17">
        <v>-322</v>
      </c>
    </row>
    <row r="18" spans="1:2" x14ac:dyDescent="0.2">
      <c r="A18" s="35">
        <v>0.14000000000000001</v>
      </c>
      <c r="B18">
        <v>-309</v>
      </c>
    </row>
    <row r="19" spans="1:2" x14ac:dyDescent="0.2">
      <c r="A19" s="35">
        <v>0.15</v>
      </c>
      <c r="B19">
        <v>-296</v>
      </c>
    </row>
    <row r="20" spans="1:2" x14ac:dyDescent="0.2">
      <c r="A20" s="35">
        <v>0.16</v>
      </c>
      <c r="B20">
        <v>-284</v>
      </c>
    </row>
    <row r="21" spans="1:2" x14ac:dyDescent="0.2">
      <c r="A21" s="35">
        <v>0.17</v>
      </c>
      <c r="B21">
        <v>-273</v>
      </c>
    </row>
    <row r="22" spans="1:2" x14ac:dyDescent="0.2">
      <c r="A22" s="35">
        <v>0.18</v>
      </c>
      <c r="B22">
        <v>-262</v>
      </c>
    </row>
    <row r="23" spans="1:2" x14ac:dyDescent="0.2">
      <c r="A23" s="35">
        <v>0.19</v>
      </c>
      <c r="B23">
        <v>-251</v>
      </c>
    </row>
    <row r="24" spans="1:2" x14ac:dyDescent="0.2">
      <c r="A24" s="35">
        <v>0.2</v>
      </c>
      <c r="B24">
        <v>-240</v>
      </c>
    </row>
    <row r="25" spans="1:2" x14ac:dyDescent="0.2">
      <c r="A25" s="35">
        <v>0.21</v>
      </c>
      <c r="B25">
        <v>-230</v>
      </c>
    </row>
    <row r="26" spans="1:2" x14ac:dyDescent="0.2">
      <c r="A26" s="35">
        <v>0.22</v>
      </c>
      <c r="B26">
        <v>-220</v>
      </c>
    </row>
    <row r="27" spans="1:2" x14ac:dyDescent="0.2">
      <c r="A27" s="35">
        <v>0.23</v>
      </c>
      <c r="B27">
        <v>-211</v>
      </c>
    </row>
    <row r="28" spans="1:2" x14ac:dyDescent="0.2">
      <c r="A28" s="35">
        <v>0.24</v>
      </c>
      <c r="B28">
        <v>-202</v>
      </c>
    </row>
    <row r="29" spans="1:2" x14ac:dyDescent="0.2">
      <c r="A29" s="35">
        <v>0.25</v>
      </c>
      <c r="B29">
        <v>-193</v>
      </c>
    </row>
    <row r="30" spans="1:2" x14ac:dyDescent="0.2">
      <c r="A30" s="35">
        <v>0.26</v>
      </c>
      <c r="B30">
        <v>-184</v>
      </c>
    </row>
    <row r="31" spans="1:2" x14ac:dyDescent="0.2">
      <c r="A31" s="35">
        <v>0.27</v>
      </c>
      <c r="B31">
        <v>-175</v>
      </c>
    </row>
    <row r="32" spans="1:2" x14ac:dyDescent="0.2">
      <c r="A32" s="35">
        <v>0.28000000000000003</v>
      </c>
      <c r="B32">
        <v>-166</v>
      </c>
    </row>
    <row r="33" spans="1:2" x14ac:dyDescent="0.2">
      <c r="A33" s="35">
        <v>0.28999999999999998</v>
      </c>
      <c r="B33">
        <v>-158</v>
      </c>
    </row>
    <row r="34" spans="1:2" x14ac:dyDescent="0.2">
      <c r="A34" s="35">
        <v>0.3</v>
      </c>
      <c r="B34">
        <v>-149</v>
      </c>
    </row>
    <row r="35" spans="1:2" x14ac:dyDescent="0.2">
      <c r="A35" s="35">
        <v>0.31</v>
      </c>
      <c r="B35">
        <v>-141</v>
      </c>
    </row>
    <row r="36" spans="1:2" x14ac:dyDescent="0.2">
      <c r="A36" s="35">
        <v>0.32</v>
      </c>
      <c r="B36">
        <v>-133</v>
      </c>
    </row>
    <row r="37" spans="1:2" x14ac:dyDescent="0.2">
      <c r="A37" s="35">
        <v>0.33</v>
      </c>
      <c r="B37">
        <v>-125</v>
      </c>
    </row>
    <row r="38" spans="1:2" x14ac:dyDescent="0.2">
      <c r="A38" s="35">
        <v>0.34</v>
      </c>
      <c r="B38">
        <v>-117</v>
      </c>
    </row>
    <row r="39" spans="1:2" x14ac:dyDescent="0.2">
      <c r="A39" s="35">
        <v>0.35</v>
      </c>
      <c r="B39">
        <v>-110</v>
      </c>
    </row>
    <row r="40" spans="1:2" x14ac:dyDescent="0.2">
      <c r="A40" s="35">
        <v>0.36</v>
      </c>
      <c r="B40">
        <v>-102</v>
      </c>
    </row>
    <row r="41" spans="1:2" x14ac:dyDescent="0.2">
      <c r="A41" s="35">
        <v>0.37</v>
      </c>
      <c r="B41">
        <v>-95</v>
      </c>
    </row>
    <row r="42" spans="1:2" x14ac:dyDescent="0.2">
      <c r="A42" s="35">
        <v>0.38</v>
      </c>
      <c r="B42">
        <v>-87</v>
      </c>
    </row>
    <row r="43" spans="1:2" x14ac:dyDescent="0.2">
      <c r="A43" s="35">
        <v>0.39</v>
      </c>
      <c r="B43">
        <v>-80</v>
      </c>
    </row>
    <row r="44" spans="1:2" x14ac:dyDescent="0.2">
      <c r="A44" s="35">
        <v>0.4</v>
      </c>
      <c r="B44">
        <v>-72</v>
      </c>
    </row>
    <row r="45" spans="1:2" x14ac:dyDescent="0.2">
      <c r="A45" s="35">
        <v>0.41</v>
      </c>
      <c r="B45">
        <v>-65</v>
      </c>
    </row>
    <row r="46" spans="1:2" x14ac:dyDescent="0.2">
      <c r="A46" s="35">
        <v>0.42</v>
      </c>
      <c r="B46">
        <v>-57</v>
      </c>
    </row>
    <row r="47" spans="1:2" x14ac:dyDescent="0.2">
      <c r="A47" s="35">
        <v>0.43</v>
      </c>
      <c r="B47">
        <v>-50</v>
      </c>
    </row>
    <row r="48" spans="1:2" x14ac:dyDescent="0.2">
      <c r="A48" s="35">
        <v>0.44</v>
      </c>
      <c r="B48">
        <v>-43</v>
      </c>
    </row>
    <row r="49" spans="1:2" x14ac:dyDescent="0.2">
      <c r="A49" s="35">
        <v>0.45</v>
      </c>
      <c r="B49">
        <v>-36</v>
      </c>
    </row>
    <row r="50" spans="1:2" x14ac:dyDescent="0.2">
      <c r="A50" s="35">
        <v>0.46</v>
      </c>
      <c r="B50">
        <v>-29</v>
      </c>
    </row>
    <row r="51" spans="1:2" x14ac:dyDescent="0.2">
      <c r="A51" s="35">
        <v>0.47</v>
      </c>
      <c r="B51">
        <v>-21</v>
      </c>
    </row>
    <row r="52" spans="1:2" x14ac:dyDescent="0.2">
      <c r="A52" s="35">
        <v>0.48</v>
      </c>
      <c r="B52">
        <v>-14</v>
      </c>
    </row>
    <row r="53" spans="1:2" x14ac:dyDescent="0.2">
      <c r="A53" s="35">
        <v>0.49</v>
      </c>
      <c r="B53">
        <v>-7</v>
      </c>
    </row>
    <row r="54" spans="1:2" x14ac:dyDescent="0.2">
      <c r="A54" s="35">
        <v>0.5</v>
      </c>
      <c r="B54">
        <v>0</v>
      </c>
    </row>
    <row r="55" spans="1:2" x14ac:dyDescent="0.2">
      <c r="A55" s="35">
        <v>0.51</v>
      </c>
      <c r="B55">
        <v>7</v>
      </c>
    </row>
    <row r="56" spans="1:2" x14ac:dyDescent="0.2">
      <c r="A56" s="35">
        <v>0.52</v>
      </c>
      <c r="B56">
        <v>14</v>
      </c>
    </row>
    <row r="57" spans="1:2" x14ac:dyDescent="0.2">
      <c r="A57" s="35">
        <v>0.53</v>
      </c>
      <c r="B57">
        <v>21</v>
      </c>
    </row>
    <row r="58" spans="1:2" x14ac:dyDescent="0.2">
      <c r="A58" s="35">
        <v>0.54</v>
      </c>
      <c r="B58">
        <v>29</v>
      </c>
    </row>
    <row r="59" spans="1:2" x14ac:dyDescent="0.2">
      <c r="A59" s="35">
        <v>0.55000000000000004</v>
      </c>
      <c r="B59">
        <v>36</v>
      </c>
    </row>
    <row r="60" spans="1:2" x14ac:dyDescent="0.2">
      <c r="A60" s="35">
        <v>0.56000000000000005</v>
      </c>
      <c r="B60">
        <v>43</v>
      </c>
    </row>
    <row r="61" spans="1:2" x14ac:dyDescent="0.2">
      <c r="A61" s="35">
        <v>0.56999999999999995</v>
      </c>
      <c r="B61">
        <v>50</v>
      </c>
    </row>
    <row r="62" spans="1:2" x14ac:dyDescent="0.2">
      <c r="A62" s="35">
        <v>0.57999999999999996</v>
      </c>
      <c r="B62">
        <v>57</v>
      </c>
    </row>
    <row r="63" spans="1:2" x14ac:dyDescent="0.2">
      <c r="A63" s="35">
        <v>0.59</v>
      </c>
      <c r="B63">
        <v>65</v>
      </c>
    </row>
    <row r="64" spans="1:2" x14ac:dyDescent="0.2">
      <c r="A64" s="35">
        <v>0.6</v>
      </c>
      <c r="B64">
        <v>72</v>
      </c>
    </row>
    <row r="65" spans="1:2" x14ac:dyDescent="0.2">
      <c r="A65" s="35">
        <v>0.61</v>
      </c>
      <c r="B65">
        <v>80</v>
      </c>
    </row>
    <row r="66" spans="1:2" x14ac:dyDescent="0.2">
      <c r="A66" s="35">
        <v>0.62</v>
      </c>
      <c r="B66">
        <v>87</v>
      </c>
    </row>
    <row r="67" spans="1:2" x14ac:dyDescent="0.2">
      <c r="A67" s="35">
        <v>0.63</v>
      </c>
      <c r="B67">
        <v>95</v>
      </c>
    </row>
    <row r="68" spans="1:2" x14ac:dyDescent="0.2">
      <c r="A68" s="35">
        <v>0.64</v>
      </c>
      <c r="B68">
        <v>102</v>
      </c>
    </row>
    <row r="69" spans="1:2" x14ac:dyDescent="0.2">
      <c r="A69" s="35">
        <v>0.65</v>
      </c>
      <c r="B69">
        <v>110</v>
      </c>
    </row>
    <row r="70" spans="1:2" x14ac:dyDescent="0.2">
      <c r="A70" s="35">
        <v>0.66</v>
      </c>
      <c r="B70">
        <v>117</v>
      </c>
    </row>
    <row r="71" spans="1:2" x14ac:dyDescent="0.2">
      <c r="A71" s="35">
        <v>0.67</v>
      </c>
      <c r="B71">
        <v>125</v>
      </c>
    </row>
    <row r="72" spans="1:2" x14ac:dyDescent="0.2">
      <c r="A72" s="35">
        <v>0.68</v>
      </c>
      <c r="B72">
        <v>133</v>
      </c>
    </row>
    <row r="73" spans="1:2" x14ac:dyDescent="0.2">
      <c r="A73" s="35">
        <v>0.69</v>
      </c>
      <c r="B73">
        <v>141</v>
      </c>
    </row>
    <row r="74" spans="1:2" x14ac:dyDescent="0.2">
      <c r="A74" s="35">
        <v>0.7</v>
      </c>
      <c r="B74">
        <v>149</v>
      </c>
    </row>
    <row r="75" spans="1:2" x14ac:dyDescent="0.2">
      <c r="A75" s="35">
        <v>0.71</v>
      </c>
      <c r="B75">
        <v>158</v>
      </c>
    </row>
    <row r="76" spans="1:2" x14ac:dyDescent="0.2">
      <c r="A76" s="35">
        <v>0.72</v>
      </c>
      <c r="B76">
        <v>166</v>
      </c>
    </row>
    <row r="77" spans="1:2" x14ac:dyDescent="0.2">
      <c r="A77" s="35">
        <v>0.73</v>
      </c>
      <c r="B77">
        <v>175</v>
      </c>
    </row>
    <row r="78" spans="1:2" x14ac:dyDescent="0.2">
      <c r="A78" s="35">
        <v>0.74</v>
      </c>
      <c r="B78">
        <v>184</v>
      </c>
    </row>
    <row r="79" spans="1:2" x14ac:dyDescent="0.2">
      <c r="A79" s="35">
        <v>0.75</v>
      </c>
      <c r="B79">
        <v>193</v>
      </c>
    </row>
    <row r="80" spans="1:2" x14ac:dyDescent="0.2">
      <c r="A80" s="35">
        <v>0.76</v>
      </c>
      <c r="B80">
        <v>202</v>
      </c>
    </row>
    <row r="81" spans="1:2" x14ac:dyDescent="0.2">
      <c r="A81" s="35">
        <v>0.77</v>
      </c>
      <c r="B81">
        <v>211</v>
      </c>
    </row>
    <row r="82" spans="1:2" x14ac:dyDescent="0.2">
      <c r="A82" s="35">
        <v>0.78</v>
      </c>
      <c r="B82">
        <v>220</v>
      </c>
    </row>
    <row r="83" spans="1:2" x14ac:dyDescent="0.2">
      <c r="A83" s="35">
        <v>0.79</v>
      </c>
      <c r="B83">
        <v>230</v>
      </c>
    </row>
    <row r="84" spans="1:2" x14ac:dyDescent="0.2">
      <c r="A84" s="35">
        <v>0.8</v>
      </c>
      <c r="B84">
        <v>240</v>
      </c>
    </row>
    <row r="85" spans="1:2" x14ac:dyDescent="0.2">
      <c r="A85" s="35">
        <v>0.81</v>
      </c>
      <c r="B85">
        <v>251</v>
      </c>
    </row>
    <row r="86" spans="1:2" x14ac:dyDescent="0.2">
      <c r="A86" s="35">
        <v>0.82</v>
      </c>
      <c r="B86">
        <v>262</v>
      </c>
    </row>
    <row r="87" spans="1:2" x14ac:dyDescent="0.2">
      <c r="A87" s="35">
        <v>0.83</v>
      </c>
      <c r="B87">
        <v>273</v>
      </c>
    </row>
    <row r="88" spans="1:2" x14ac:dyDescent="0.2">
      <c r="A88" s="35">
        <v>0.84</v>
      </c>
      <c r="B88">
        <v>284</v>
      </c>
    </row>
    <row r="89" spans="1:2" x14ac:dyDescent="0.2">
      <c r="A89" s="35">
        <v>0.85</v>
      </c>
      <c r="B89">
        <v>296</v>
      </c>
    </row>
    <row r="90" spans="1:2" x14ac:dyDescent="0.2">
      <c r="A90" s="35">
        <v>0.86</v>
      </c>
      <c r="B90">
        <v>309</v>
      </c>
    </row>
    <row r="91" spans="1:2" x14ac:dyDescent="0.2">
      <c r="A91" s="35">
        <v>0.87</v>
      </c>
      <c r="B91">
        <v>322</v>
      </c>
    </row>
    <row r="92" spans="1:2" x14ac:dyDescent="0.2">
      <c r="A92" s="35">
        <v>0.88</v>
      </c>
      <c r="B92">
        <v>336</v>
      </c>
    </row>
    <row r="93" spans="1:2" x14ac:dyDescent="0.2">
      <c r="A93" s="35">
        <v>0.89</v>
      </c>
      <c r="B93">
        <v>351</v>
      </c>
    </row>
    <row r="94" spans="1:2" x14ac:dyDescent="0.2">
      <c r="A94" s="35">
        <v>0.9</v>
      </c>
      <c r="B94">
        <v>366</v>
      </c>
    </row>
    <row r="95" spans="1:2" x14ac:dyDescent="0.2">
      <c r="A95" s="35">
        <v>0.91</v>
      </c>
      <c r="B95">
        <v>383</v>
      </c>
    </row>
    <row r="96" spans="1:2" x14ac:dyDescent="0.2">
      <c r="A96" s="35">
        <v>0.92</v>
      </c>
      <c r="B96">
        <v>401</v>
      </c>
    </row>
    <row r="97" spans="1:2" x14ac:dyDescent="0.2">
      <c r="A97" s="35">
        <v>0.93</v>
      </c>
      <c r="B97">
        <v>422</v>
      </c>
    </row>
    <row r="98" spans="1:2" x14ac:dyDescent="0.2">
      <c r="A98" s="35">
        <v>0.94</v>
      </c>
      <c r="B98">
        <v>444</v>
      </c>
    </row>
    <row r="99" spans="1:2" x14ac:dyDescent="0.2">
      <c r="A99" s="35">
        <v>0.95</v>
      </c>
      <c r="B99">
        <v>470</v>
      </c>
    </row>
    <row r="100" spans="1:2" x14ac:dyDescent="0.2">
      <c r="A100" s="35">
        <v>0.96</v>
      </c>
      <c r="B100">
        <v>501</v>
      </c>
    </row>
    <row r="101" spans="1:2" x14ac:dyDescent="0.2">
      <c r="A101" s="35">
        <v>0.97</v>
      </c>
      <c r="B101">
        <v>538</v>
      </c>
    </row>
    <row r="102" spans="1:2" x14ac:dyDescent="0.2">
      <c r="A102" s="35">
        <v>0.98</v>
      </c>
      <c r="B102">
        <v>589</v>
      </c>
    </row>
    <row r="103" spans="1:2" x14ac:dyDescent="0.2">
      <c r="A103" s="35">
        <v>0.99</v>
      </c>
      <c r="B103">
        <v>677</v>
      </c>
    </row>
    <row r="104" spans="1:2" x14ac:dyDescent="0.2">
      <c r="A104" s="35">
        <v>1</v>
      </c>
      <c r="B104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defaultRowHeight="12.75" customHeight="1" x14ac:dyDescent="0.2"/>
  <cols>
    <col min="1" max="1" width="3.5703125" bestFit="1" customWidth="1"/>
    <col min="2" max="5" width="9.7109375" bestFit="1" customWidth="1"/>
  </cols>
  <sheetData>
    <row r="1" spans="1:5" ht="12.75" customHeight="1" x14ac:dyDescent="0.2">
      <c r="A1" s="103" t="s">
        <v>170</v>
      </c>
      <c r="B1" s="104"/>
      <c r="C1" s="104"/>
      <c r="D1" s="104"/>
      <c r="E1" s="105"/>
    </row>
    <row r="2" spans="1:5" ht="12.75" customHeight="1" x14ac:dyDescent="0.2">
      <c r="A2" s="38"/>
      <c r="B2" s="39" t="s">
        <v>16</v>
      </c>
      <c r="C2" s="39" t="s">
        <v>17</v>
      </c>
      <c r="D2" s="39" t="s">
        <v>18</v>
      </c>
      <c r="E2" s="39" t="s">
        <v>19</v>
      </c>
    </row>
    <row r="3" spans="1:5" ht="12.75" customHeight="1" x14ac:dyDescent="0.2">
      <c r="A3" s="40">
        <v>7</v>
      </c>
      <c r="B3" s="40" t="s">
        <v>171</v>
      </c>
      <c r="C3" s="40" t="s">
        <v>172</v>
      </c>
      <c r="D3" s="40" t="s">
        <v>173</v>
      </c>
      <c r="E3" s="40" t="s">
        <v>174</v>
      </c>
    </row>
    <row r="4" spans="1:5" ht="12.75" customHeight="1" x14ac:dyDescent="0.2">
      <c r="A4" s="40" t="s">
        <v>175</v>
      </c>
      <c r="B4" s="40" t="s">
        <v>176</v>
      </c>
      <c r="C4" s="40" t="s">
        <v>177</v>
      </c>
      <c r="D4" s="40" t="s">
        <v>178</v>
      </c>
      <c r="E4" s="40" t="s">
        <v>179</v>
      </c>
    </row>
    <row r="5" spans="1:5" ht="12.75" customHeight="1" x14ac:dyDescent="0.2">
      <c r="A5" s="40">
        <v>6</v>
      </c>
      <c r="B5" s="40" t="s">
        <v>180</v>
      </c>
      <c r="C5" s="40" t="s">
        <v>181</v>
      </c>
      <c r="D5" s="40" t="s">
        <v>182</v>
      </c>
      <c r="E5" s="40" t="s">
        <v>183</v>
      </c>
    </row>
    <row r="6" spans="1:5" ht="12.75" customHeight="1" x14ac:dyDescent="0.2">
      <c r="A6" s="40" t="s">
        <v>184</v>
      </c>
      <c r="B6" s="40" t="s">
        <v>185</v>
      </c>
      <c r="C6" s="40" t="s">
        <v>186</v>
      </c>
      <c r="D6" s="40" t="s">
        <v>187</v>
      </c>
      <c r="E6" s="40" t="s">
        <v>188</v>
      </c>
    </row>
    <row r="7" spans="1:5" ht="12.75" customHeight="1" x14ac:dyDescent="0.2">
      <c r="A7" s="40">
        <v>5</v>
      </c>
      <c r="B7" s="40" t="s">
        <v>189</v>
      </c>
      <c r="C7" s="40" t="s">
        <v>190</v>
      </c>
      <c r="D7" s="40" t="s">
        <v>191</v>
      </c>
      <c r="E7" s="40" t="s">
        <v>192</v>
      </c>
    </row>
    <row r="8" spans="1:5" ht="12.75" customHeight="1" x14ac:dyDescent="0.2">
      <c r="A8" s="40" t="s">
        <v>193</v>
      </c>
      <c r="B8" s="40" t="s">
        <v>194</v>
      </c>
      <c r="C8" s="40" t="s">
        <v>195</v>
      </c>
      <c r="D8" s="40" t="s">
        <v>196</v>
      </c>
      <c r="E8" s="40" t="s">
        <v>197</v>
      </c>
    </row>
    <row r="9" spans="1:5" ht="12.75" customHeight="1" x14ac:dyDescent="0.2">
      <c r="A9" s="40">
        <v>4</v>
      </c>
      <c r="B9" s="40" t="s">
        <v>198</v>
      </c>
      <c r="C9" s="40" t="s">
        <v>199</v>
      </c>
      <c r="D9" s="40" t="s">
        <v>200</v>
      </c>
      <c r="E9" s="40" t="s">
        <v>201</v>
      </c>
    </row>
    <row r="10" spans="1:5" ht="12.75" customHeight="1" x14ac:dyDescent="0.2">
      <c r="A10" s="40" t="s">
        <v>202</v>
      </c>
      <c r="B10" s="40" t="s">
        <v>203</v>
      </c>
      <c r="C10" s="40" t="s">
        <v>204</v>
      </c>
      <c r="D10" s="40" t="s">
        <v>205</v>
      </c>
      <c r="E10" s="40" t="s">
        <v>206</v>
      </c>
    </row>
    <row r="11" spans="1:5" ht="12.75" customHeight="1" x14ac:dyDescent="0.2">
      <c r="A11" s="106"/>
      <c r="B11" s="106"/>
      <c r="C11" s="106"/>
      <c r="D11" s="106"/>
      <c r="E11" s="106"/>
    </row>
    <row r="12" spans="1:5" ht="12.75" customHeight="1" x14ac:dyDescent="0.2">
      <c r="A12" s="103" t="s">
        <v>207</v>
      </c>
      <c r="B12" s="104"/>
      <c r="C12" s="104"/>
      <c r="D12" s="104"/>
      <c r="E12" s="105"/>
    </row>
    <row r="13" spans="1:5" ht="12.75" customHeight="1" x14ac:dyDescent="0.2">
      <c r="A13" s="38"/>
      <c r="B13" s="39" t="s">
        <v>16</v>
      </c>
      <c r="C13" s="39" t="s">
        <v>17</v>
      </c>
      <c r="D13" s="39" t="s">
        <v>18</v>
      </c>
      <c r="E13" s="39" t="s">
        <v>19</v>
      </c>
    </row>
    <row r="14" spans="1:5" ht="12.75" customHeight="1" x14ac:dyDescent="0.2">
      <c r="A14" s="40">
        <v>8</v>
      </c>
      <c r="B14" s="40" t="s">
        <v>208</v>
      </c>
      <c r="C14" s="40" t="s">
        <v>209</v>
      </c>
      <c r="D14" s="40" t="s">
        <v>210</v>
      </c>
      <c r="E14" s="40" t="s">
        <v>211</v>
      </c>
    </row>
    <row r="15" spans="1:5" ht="12.75" customHeight="1" x14ac:dyDescent="0.2">
      <c r="A15" s="40" t="s">
        <v>212</v>
      </c>
      <c r="B15" s="40" t="s">
        <v>213</v>
      </c>
      <c r="C15" s="40" t="s">
        <v>214</v>
      </c>
      <c r="D15" s="40" t="s">
        <v>215</v>
      </c>
      <c r="E15" s="40" t="s">
        <v>216</v>
      </c>
    </row>
    <row r="16" spans="1:5" ht="12.75" customHeight="1" x14ac:dyDescent="0.2">
      <c r="A16" s="40">
        <v>7</v>
      </c>
      <c r="B16" s="40" t="s">
        <v>217</v>
      </c>
      <c r="C16" s="40" t="s">
        <v>218</v>
      </c>
      <c r="D16" s="40" t="s">
        <v>219</v>
      </c>
      <c r="E16" s="40" t="s">
        <v>220</v>
      </c>
    </row>
    <row r="17" spans="1:5" ht="12.75" customHeight="1" x14ac:dyDescent="0.2">
      <c r="A17" s="40" t="s">
        <v>175</v>
      </c>
      <c r="B17" s="40" t="s">
        <v>221</v>
      </c>
      <c r="C17" s="40" t="s">
        <v>222</v>
      </c>
      <c r="D17" s="40" t="s">
        <v>223</v>
      </c>
      <c r="E17" s="40" t="s">
        <v>224</v>
      </c>
    </row>
    <row r="18" spans="1:5" ht="12.75" customHeight="1" x14ac:dyDescent="0.2">
      <c r="A18" s="40">
        <v>6</v>
      </c>
      <c r="B18" s="40" t="s">
        <v>225</v>
      </c>
      <c r="C18" s="40" t="s">
        <v>226</v>
      </c>
      <c r="D18" s="40" t="s">
        <v>227</v>
      </c>
      <c r="E18" s="40" t="s">
        <v>228</v>
      </c>
    </row>
    <row r="19" spans="1:5" ht="12.75" customHeight="1" x14ac:dyDescent="0.2">
      <c r="A19" s="40" t="s">
        <v>184</v>
      </c>
      <c r="B19" s="40" t="s">
        <v>229</v>
      </c>
      <c r="C19" s="40" t="s">
        <v>230</v>
      </c>
      <c r="D19" s="40" t="s">
        <v>231</v>
      </c>
      <c r="E19" s="40" t="s">
        <v>232</v>
      </c>
    </row>
    <row r="20" spans="1:5" ht="12.75" customHeight="1" x14ac:dyDescent="0.2">
      <c r="A20" s="40">
        <v>5</v>
      </c>
      <c r="B20" s="40" t="s">
        <v>233</v>
      </c>
      <c r="C20" s="40" t="s">
        <v>234</v>
      </c>
      <c r="D20" s="40" t="s">
        <v>235</v>
      </c>
      <c r="E20" s="40" t="s">
        <v>236</v>
      </c>
    </row>
    <row r="21" spans="1:5" ht="12.75" customHeight="1" x14ac:dyDescent="0.2">
      <c r="A21" s="40" t="s">
        <v>193</v>
      </c>
      <c r="B21" s="40" t="s">
        <v>237</v>
      </c>
      <c r="C21" s="40" t="s">
        <v>238</v>
      </c>
      <c r="D21" s="40" t="s">
        <v>239</v>
      </c>
      <c r="E21" s="40" t="s">
        <v>240</v>
      </c>
    </row>
    <row r="22" spans="1:5" ht="12.75" customHeight="1" x14ac:dyDescent="0.2">
      <c r="A22" s="40">
        <v>4</v>
      </c>
      <c r="B22" s="40" t="s">
        <v>241</v>
      </c>
      <c r="C22" s="40" t="s">
        <v>242</v>
      </c>
      <c r="D22" s="40" t="s">
        <v>243</v>
      </c>
      <c r="E22" s="40" t="s">
        <v>244</v>
      </c>
    </row>
    <row r="23" spans="1:5" ht="12.75" customHeight="1" x14ac:dyDescent="0.2">
      <c r="A23" s="40" t="s">
        <v>202</v>
      </c>
      <c r="B23" s="40" t="s">
        <v>245</v>
      </c>
      <c r="C23" s="40" t="s">
        <v>246</v>
      </c>
      <c r="D23" s="40" t="s">
        <v>247</v>
      </c>
      <c r="E23" s="40" t="s">
        <v>248</v>
      </c>
    </row>
    <row r="24" spans="1:5" ht="12.75" customHeight="1" x14ac:dyDescent="0.2">
      <c r="A24" s="106"/>
      <c r="B24" s="106"/>
      <c r="C24" s="106"/>
      <c r="D24" s="106"/>
      <c r="E24" s="106"/>
    </row>
    <row r="25" spans="1:5" ht="12.75" customHeight="1" x14ac:dyDescent="0.2">
      <c r="A25" s="103" t="s">
        <v>249</v>
      </c>
      <c r="B25" s="104"/>
      <c r="C25" s="104"/>
      <c r="D25" s="104"/>
      <c r="E25" s="105"/>
    </row>
    <row r="26" spans="1:5" ht="12.75" customHeight="1" x14ac:dyDescent="0.2">
      <c r="A26" s="38"/>
      <c r="B26" s="39" t="s">
        <v>16</v>
      </c>
      <c r="C26" s="39" t="s">
        <v>17</v>
      </c>
      <c r="D26" s="39" t="s">
        <v>18</v>
      </c>
      <c r="E26" s="39" t="s">
        <v>19</v>
      </c>
    </row>
    <row r="27" spans="1:5" ht="12.75" customHeight="1" x14ac:dyDescent="0.2">
      <c r="A27" s="37">
        <v>9</v>
      </c>
      <c r="B27" s="40" t="s">
        <v>250</v>
      </c>
      <c r="C27" s="40" t="s">
        <v>251</v>
      </c>
      <c r="D27" s="40" t="s">
        <v>252</v>
      </c>
      <c r="E27" s="40" t="s">
        <v>253</v>
      </c>
    </row>
    <row r="28" spans="1:5" ht="12.75" customHeight="1" x14ac:dyDescent="0.2">
      <c r="A28" s="40" t="s">
        <v>254</v>
      </c>
      <c r="B28" s="40" t="s">
        <v>255</v>
      </c>
      <c r="C28" s="40" t="s">
        <v>256</v>
      </c>
      <c r="D28" s="40" t="s">
        <v>257</v>
      </c>
      <c r="E28" s="40" t="s">
        <v>258</v>
      </c>
    </row>
    <row r="29" spans="1:5" ht="12.75" customHeight="1" x14ac:dyDescent="0.2">
      <c r="A29" s="40">
        <v>8</v>
      </c>
      <c r="B29" s="40" t="s">
        <v>259</v>
      </c>
      <c r="C29" s="40" t="s">
        <v>260</v>
      </c>
      <c r="D29" s="40" t="s">
        <v>261</v>
      </c>
      <c r="E29" s="40" t="s">
        <v>262</v>
      </c>
    </row>
    <row r="30" spans="1:5" ht="12.75" customHeight="1" x14ac:dyDescent="0.2">
      <c r="A30" s="40" t="s">
        <v>212</v>
      </c>
      <c r="B30" s="40" t="s">
        <v>263</v>
      </c>
      <c r="C30" s="40" t="s">
        <v>264</v>
      </c>
      <c r="D30" s="40" t="s">
        <v>265</v>
      </c>
      <c r="E30" s="40" t="s">
        <v>266</v>
      </c>
    </row>
    <row r="31" spans="1:5" ht="12.75" customHeight="1" x14ac:dyDescent="0.2">
      <c r="A31" s="40">
        <v>7</v>
      </c>
      <c r="B31" s="40" t="s">
        <v>267</v>
      </c>
      <c r="C31" s="40" t="s">
        <v>268</v>
      </c>
      <c r="D31" s="40" t="s">
        <v>269</v>
      </c>
      <c r="E31" s="40" t="s">
        <v>270</v>
      </c>
    </row>
    <row r="32" spans="1:5" ht="12.75" customHeight="1" x14ac:dyDescent="0.2">
      <c r="A32" s="40" t="s">
        <v>175</v>
      </c>
      <c r="B32" s="40" t="s">
        <v>271</v>
      </c>
      <c r="C32" s="40" t="s">
        <v>272</v>
      </c>
      <c r="D32" s="40" t="s">
        <v>273</v>
      </c>
      <c r="E32" s="40" t="s">
        <v>274</v>
      </c>
    </row>
    <row r="33" spans="1:5" ht="12.75" customHeight="1" x14ac:dyDescent="0.2">
      <c r="A33" s="40">
        <v>6</v>
      </c>
      <c r="B33" s="40" t="s">
        <v>229</v>
      </c>
      <c r="C33" s="40" t="s">
        <v>230</v>
      </c>
      <c r="D33" s="40" t="s">
        <v>231</v>
      </c>
      <c r="E33" s="40" t="s">
        <v>232</v>
      </c>
    </row>
    <row r="34" spans="1:5" ht="12.75" customHeight="1" x14ac:dyDescent="0.2">
      <c r="A34" s="40" t="s">
        <v>184</v>
      </c>
      <c r="B34" s="40" t="s">
        <v>233</v>
      </c>
      <c r="C34" s="40" t="s">
        <v>234</v>
      </c>
      <c r="D34" s="40" t="s">
        <v>235</v>
      </c>
      <c r="E34" s="40" t="s">
        <v>236</v>
      </c>
    </row>
    <row r="35" spans="1:5" ht="12.75" customHeight="1" x14ac:dyDescent="0.2">
      <c r="A35" s="40">
        <v>5</v>
      </c>
      <c r="B35" s="40" t="s">
        <v>275</v>
      </c>
      <c r="C35" s="40" t="s">
        <v>276</v>
      </c>
      <c r="D35" s="40" t="s">
        <v>277</v>
      </c>
      <c r="E35" s="40" t="s">
        <v>278</v>
      </c>
    </row>
    <row r="36" spans="1:5" ht="12.75" customHeight="1" x14ac:dyDescent="0.2">
      <c r="A36" s="40" t="s">
        <v>193</v>
      </c>
      <c r="B36" s="40" t="s">
        <v>279</v>
      </c>
      <c r="C36" s="40" t="s">
        <v>280</v>
      </c>
      <c r="D36" s="40" t="s">
        <v>281</v>
      </c>
      <c r="E36" s="40" t="s">
        <v>282</v>
      </c>
    </row>
    <row r="37" spans="1:5" ht="12.75" customHeight="1" x14ac:dyDescent="0.2">
      <c r="A37" s="40">
        <v>4</v>
      </c>
      <c r="B37" s="40" t="s">
        <v>283</v>
      </c>
      <c r="C37" s="40" t="s">
        <v>284</v>
      </c>
      <c r="D37" s="40" t="s">
        <v>285</v>
      </c>
      <c r="E37" s="40" t="s">
        <v>286</v>
      </c>
    </row>
  </sheetData>
  <mergeCells count="5">
    <mergeCell ref="A1:E1"/>
    <mergeCell ref="A12:E12"/>
    <mergeCell ref="A25:E25"/>
    <mergeCell ref="A11:E11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Certificaat</vt:lpstr>
      <vt:lpstr>Invulformulier1</vt:lpstr>
      <vt:lpstr>Invulformulier2</vt:lpstr>
      <vt:lpstr>Controle_norm</vt:lpstr>
      <vt:lpstr>p_dp</vt:lpstr>
      <vt:lpstr>tables_1.49a</vt:lpstr>
      <vt:lpstr>Controle_norm!Print_Titles</vt:lpstr>
    </vt:vector>
  </TitlesOfParts>
  <Company>VASCO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</dc:creator>
  <cp:lastModifiedBy>Luc Cornet</cp:lastModifiedBy>
  <cp:lastPrinted>2014-10-06T16:25:10Z</cp:lastPrinted>
  <dcterms:created xsi:type="dcterms:W3CDTF">2007-03-21T11:01:24Z</dcterms:created>
  <dcterms:modified xsi:type="dcterms:W3CDTF">2016-02-16T09:28:41Z</dcterms:modified>
</cp:coreProperties>
</file>